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ThisWorkbook" defaultThemeVersion="124226"/>
  <bookViews>
    <workbookView xWindow="0" yWindow="0" windowWidth="15600" windowHeight="7755" tabRatio="871" firstSheet="8" activeTab="11"/>
  </bookViews>
  <sheets>
    <sheet name="Carátula" sheetId="1" r:id="rId1"/>
    <sheet name="Contenidos PEI-POM-POA" sheetId="102" r:id="rId2"/>
    <sheet name="Introducción" sheetId="51" r:id="rId3"/>
    <sheet name="SPPD-03 Alineación-Vinculacion" sheetId="140" r:id="rId4"/>
    <sheet name="SPPD-04  Ident. Prior. de Prob." sheetId="135" r:id="rId5"/>
    <sheet name="SPPD-05 Población" sheetId="136" r:id="rId6"/>
    <sheet name="Lista a seleccionar" sheetId="137" state="hidden" r:id="rId7"/>
    <sheet name="SPPD-8 Ficha Indicador" sheetId="79" r:id="rId8"/>
    <sheet name="SPPD-12 POM" sheetId="89" r:id="rId9"/>
    <sheet name="SPPD-13 Ficha Seguimiento POM" sheetId="91" r:id="rId10"/>
    <sheet name="SPPD-14 POA" sheetId="122" r:id="rId11"/>
    <sheet name="SPPD-15PROG. MENS PROD.SUBP ACC" sheetId="125" r:id="rId12"/>
    <sheet name="SPPD-16 Ficha Seguimiento POA " sheetId="126" r:id="rId13"/>
    <sheet name="Anexo-2 Clasif.Tematicos" sheetId="83" r:id="rId14"/>
  </sheets>
  <externalReferences>
    <externalReference r:id="rId15"/>
  </externalReferences>
  <definedNames>
    <definedName name="_xlnm._FilterDatabase" localSheetId="3" hidden="1">'SPPD-03 Alineación-Vinculacion'!$A$7:$I$66</definedName>
    <definedName name="_xlnm.Print_Area" localSheetId="13">'Anexo-2 Clasif.Tematicos'!$A$1:$D$17</definedName>
    <definedName name="_xlnm.Print_Area" localSheetId="9">'SPPD-13 Ficha Seguimiento POM'!$A$1:$U$21</definedName>
    <definedName name="_xlnm.Print_Area" localSheetId="11">'SPPD-15PROG. MENS PROD.SUBP ACC'!$A$1:$AI$141</definedName>
    <definedName name="_xlnm.Print_Area" localSheetId="12">'SPPD-16 Ficha Seguimiento POA '!$A$1:$R$22</definedName>
    <definedName name="_xlnm.Print_Area" localSheetId="7">'SPPD-8 Ficha Indicador'!$A$1:$I$44</definedName>
    <definedName name="DPSE_21" localSheetId="4">#REF!</definedName>
    <definedName name="DPSE_21" localSheetId="10">#REF!</definedName>
    <definedName name="DPSE_21" localSheetId="11">#REF!</definedName>
    <definedName name="DPSE_21" localSheetId="12">#REF!</definedName>
    <definedName name="DPSE_21">#REF!</definedName>
    <definedName name="DPSE25" localSheetId="4">#REF!</definedName>
    <definedName name="DPSE25" localSheetId="12">#REF!</definedName>
    <definedName name="DPSE25">#REF!</definedName>
    <definedName name="OLE_LINK5" localSheetId="4">'SPPD-04  Ident. Prior. de Prob.'!$B$28</definedName>
    <definedName name="_xlnm.Print_Titles" localSheetId="13">'Anexo-2 Clasif.Tematicos'!$2:$2</definedName>
    <definedName name="_xlnm.Print_Titles" localSheetId="4">'SPPD-04  Ident. Prior. de Prob.'!$A:$C,'SPPD-04  Ident. Prior. de Prob.'!$2:$5</definedName>
    <definedName name="_xlnm.Print_Titles" localSheetId="11">'SPPD-15PROG. MENS PROD.SUBP ACC'!$1:$3</definedName>
    <definedName name="Z_4FD28BFF_A4CF_416E_91D3_B2989AA79332_.wvu.PrintArea" localSheetId="7" hidden="1">'SPPD-8 Ficha Indicador'!$A$1:$H$43</definedName>
    <definedName name="Z_4FD28BFF_A4CF_416E_91D3_B2989AA79332_.wvu.PrintTitles" localSheetId="13" hidden="1">'Anexo-2 Clasif.Tematicos'!$2:$2</definedName>
  </definedNames>
  <calcPr calcId="144525"/>
  <customWorkbookViews>
    <customWorkbookView name="Alicia Miosoti Cifuentes Soto - Vista personalizada" guid="{4FD28BFF-A4CF-416E-91D3-B2989AA79332}" mergeInterval="0" personalView="1" maximized="1" windowWidth="1276" windowHeight="878" tabRatio="943" activeSheetId="6"/>
  </customWorkbookViews>
</workbook>
</file>

<file path=xl/calcChain.xml><?xml version="1.0" encoding="utf-8"?>
<calcChain xmlns="http://schemas.openxmlformats.org/spreadsheetml/2006/main">
  <c r="AF141" i="125" l="1"/>
  <c r="AF138" i="126"/>
  <c r="AF138" i="125"/>
  <c r="AF139" i="126"/>
  <c r="AF139" i="125"/>
  <c r="AE8" i="126"/>
  <c r="AE8" i="125"/>
  <c r="AE7" i="126"/>
  <c r="AE7" i="125"/>
  <c r="AE9" i="126"/>
  <c r="AE10" i="126"/>
  <c r="AE11" i="126"/>
  <c r="AE12" i="126"/>
  <c r="AE13" i="126"/>
  <c r="AE14" i="126"/>
  <c r="AE15" i="126"/>
  <c r="AE16" i="126"/>
  <c r="AE17" i="126"/>
  <c r="AE18" i="126"/>
  <c r="AE19" i="126"/>
  <c r="AE20" i="126"/>
  <c r="AE21" i="126"/>
  <c r="AE22" i="126"/>
  <c r="AE23" i="126"/>
  <c r="AE24" i="126"/>
  <c r="AE25" i="126"/>
  <c r="AE26" i="126"/>
  <c r="AE27" i="126"/>
  <c r="AE28" i="126"/>
  <c r="AE29" i="126"/>
  <c r="AE30" i="126"/>
  <c r="AE31" i="126"/>
  <c r="AE32" i="126"/>
  <c r="AE33" i="126"/>
  <c r="AE34" i="126"/>
  <c r="AE35" i="126"/>
  <c r="AE36" i="126"/>
  <c r="AE37" i="126"/>
  <c r="AE38" i="126"/>
  <c r="AE39" i="126"/>
  <c r="AE40" i="126"/>
  <c r="AE41" i="126"/>
  <c r="AE42" i="126"/>
  <c r="AE43" i="126"/>
  <c r="AE44" i="126"/>
  <c r="AE45" i="126"/>
  <c r="AE46" i="126"/>
  <c r="AE47" i="126"/>
  <c r="AE48" i="126"/>
  <c r="AE49" i="126"/>
  <c r="AE50" i="126"/>
  <c r="AE51" i="126"/>
  <c r="AE52" i="126"/>
  <c r="AE53" i="126"/>
  <c r="AE54" i="126"/>
  <c r="AE55" i="126"/>
  <c r="AE56" i="126"/>
  <c r="AE57" i="126"/>
  <c r="AE58" i="126"/>
  <c r="AE59" i="126"/>
  <c r="AE60" i="126"/>
  <c r="AE61" i="126"/>
  <c r="AE62" i="126"/>
  <c r="AE63" i="126"/>
  <c r="AE64" i="126"/>
  <c r="AE65" i="126"/>
  <c r="AE66" i="126"/>
  <c r="AE67" i="126"/>
  <c r="AE68" i="126"/>
  <c r="AE69" i="126"/>
  <c r="AE70" i="126"/>
  <c r="AE71" i="126"/>
  <c r="AE72" i="126"/>
  <c r="AE73" i="126"/>
  <c r="AE74" i="126"/>
  <c r="AE75" i="126"/>
  <c r="AE76" i="126"/>
  <c r="AE77" i="126"/>
  <c r="AE78" i="126"/>
  <c r="AE79" i="126"/>
  <c r="AE80" i="126"/>
  <c r="AE81" i="126"/>
  <c r="AE82" i="126"/>
  <c r="AE83" i="126"/>
  <c r="AE84" i="126"/>
  <c r="AE85" i="126"/>
  <c r="AE86" i="126"/>
  <c r="AE87" i="126"/>
  <c r="AE88" i="126"/>
  <c r="AE89" i="126"/>
  <c r="AE90" i="126"/>
  <c r="AE91" i="126"/>
  <c r="AE92" i="126"/>
  <c r="AE93" i="126"/>
  <c r="AE94" i="126"/>
  <c r="AE95" i="126"/>
  <c r="AE96" i="126"/>
  <c r="AE97" i="126"/>
  <c r="AE98" i="126"/>
  <c r="AE99" i="126"/>
  <c r="AE100" i="126"/>
  <c r="AE101" i="126"/>
  <c r="AE102" i="126"/>
  <c r="AE103" i="126"/>
  <c r="AE104" i="126"/>
  <c r="AE105" i="126"/>
  <c r="AE106" i="126"/>
  <c r="AE107" i="126"/>
  <c r="AE108" i="126"/>
  <c r="AE109" i="126"/>
  <c r="AE110" i="126"/>
  <c r="AE111" i="126"/>
  <c r="AE112" i="126"/>
  <c r="AE113" i="126"/>
  <c r="AE114" i="126"/>
  <c r="AE115" i="126"/>
  <c r="AE116" i="126"/>
  <c r="AE117" i="126"/>
  <c r="AE118" i="126"/>
  <c r="AE119" i="126"/>
  <c r="AE120" i="126"/>
  <c r="AE121" i="126"/>
  <c r="AE122" i="126"/>
  <c r="AE123" i="126"/>
  <c r="AE124" i="126"/>
  <c r="AE125" i="126"/>
  <c r="AE126" i="126"/>
  <c r="AE127" i="126"/>
  <c r="AE128" i="126"/>
  <c r="AE129" i="126"/>
  <c r="AE130" i="126"/>
  <c r="AE131" i="126"/>
  <c r="AE132" i="126"/>
  <c r="AE133" i="126"/>
  <c r="AE134" i="126"/>
  <c r="AE135" i="126"/>
  <c r="AE136" i="126"/>
  <c r="AE137" i="126"/>
  <c r="AE9" i="125"/>
  <c r="AE10" i="125"/>
  <c r="AE11" i="125"/>
  <c r="AE12" i="125"/>
  <c r="AE13" i="125"/>
  <c r="AE14" i="125"/>
  <c r="AE15" i="125"/>
  <c r="AE16" i="125"/>
  <c r="AE17" i="125"/>
  <c r="AE18" i="125"/>
  <c r="AE19" i="125"/>
  <c r="AE20" i="125"/>
  <c r="AE21" i="125"/>
  <c r="AE22" i="125"/>
  <c r="AE23" i="125"/>
  <c r="AE24" i="125"/>
  <c r="AE25" i="125"/>
  <c r="AE26" i="125"/>
  <c r="AE27" i="125"/>
  <c r="AE28" i="125"/>
  <c r="AE29" i="125"/>
  <c r="AE30" i="125"/>
  <c r="AE31" i="125"/>
  <c r="AE32" i="125"/>
  <c r="AE33" i="125"/>
  <c r="AE34" i="125"/>
  <c r="AE35" i="125"/>
  <c r="AE36" i="125"/>
  <c r="AE37" i="125"/>
  <c r="AE38" i="125"/>
  <c r="AE39" i="125"/>
  <c r="AE40" i="125"/>
  <c r="AE41" i="125"/>
  <c r="AE42" i="125"/>
  <c r="AE43" i="125"/>
  <c r="AE44" i="125"/>
  <c r="AE45" i="125"/>
  <c r="AE46" i="125"/>
  <c r="AE47" i="125"/>
  <c r="AE48" i="125"/>
  <c r="AE49" i="125"/>
  <c r="AE50" i="125"/>
  <c r="AE51" i="125"/>
  <c r="AE52" i="125"/>
  <c r="AE53" i="125"/>
  <c r="AE54" i="125"/>
  <c r="AE55" i="125"/>
  <c r="AE56" i="125"/>
  <c r="AE57" i="125"/>
  <c r="AE58" i="125"/>
  <c r="AE59" i="125"/>
  <c r="AE60" i="125"/>
  <c r="AE61" i="125"/>
  <c r="AE62" i="125"/>
  <c r="AE63" i="125"/>
  <c r="AE64" i="125"/>
  <c r="AE65" i="125"/>
  <c r="AE66" i="125"/>
  <c r="AE67" i="125"/>
  <c r="AE68" i="125"/>
  <c r="AE69" i="125"/>
  <c r="AE70" i="125"/>
  <c r="AE71" i="125"/>
  <c r="AE72" i="125"/>
  <c r="AE73" i="125"/>
  <c r="AE74" i="125"/>
  <c r="AE75" i="125"/>
  <c r="AE76" i="125"/>
  <c r="AE77" i="125"/>
  <c r="AE78" i="125"/>
  <c r="AE79" i="125"/>
  <c r="AE80" i="125"/>
  <c r="AE81" i="125"/>
  <c r="AE82" i="125"/>
  <c r="AE83" i="125"/>
  <c r="AE84" i="125"/>
  <c r="AE85" i="125"/>
  <c r="AE86" i="125"/>
  <c r="AE87" i="125"/>
  <c r="AE88" i="125"/>
  <c r="AE89" i="125"/>
  <c r="AE90" i="125"/>
  <c r="AE91" i="125"/>
  <c r="AE92" i="125"/>
  <c r="AE93" i="125"/>
  <c r="AE94" i="125"/>
  <c r="AE95" i="125"/>
  <c r="AE96" i="125"/>
  <c r="AE97" i="125"/>
  <c r="AE98" i="125"/>
  <c r="AE99" i="125"/>
  <c r="AE100" i="125"/>
  <c r="AE101" i="125"/>
  <c r="AE102" i="125"/>
  <c r="AE103" i="125"/>
  <c r="AE104" i="125"/>
  <c r="AE105" i="125"/>
  <c r="AE106" i="125"/>
  <c r="AE107" i="125"/>
  <c r="AE108" i="125"/>
  <c r="AE109" i="125"/>
  <c r="AE110" i="125"/>
  <c r="AE111" i="125"/>
  <c r="AE112" i="125"/>
  <c r="AE113" i="125"/>
  <c r="AE114" i="125"/>
  <c r="AE115" i="125"/>
  <c r="AE116" i="125"/>
  <c r="AE117" i="125"/>
  <c r="AE118" i="125"/>
  <c r="AE119" i="125"/>
  <c r="AE120" i="125"/>
  <c r="AE121" i="125"/>
  <c r="AE122" i="125"/>
  <c r="AE123" i="125"/>
  <c r="AE124" i="125"/>
  <c r="AE125" i="125"/>
  <c r="AE126" i="125"/>
  <c r="AE127" i="125"/>
  <c r="AE128" i="125"/>
  <c r="AE129" i="125"/>
  <c r="AE130" i="125"/>
  <c r="AE131" i="125"/>
  <c r="AE132" i="125"/>
  <c r="AE133" i="125"/>
  <c r="AE134" i="125"/>
  <c r="AE135" i="125"/>
  <c r="AE136" i="125"/>
  <c r="AE137" i="125"/>
  <c r="AE6" i="126"/>
  <c r="AE6" i="125"/>
  <c r="AH141" i="126"/>
  <c r="AH141" i="125"/>
  <c r="AG141" i="126"/>
  <c r="AG141" i="125"/>
  <c r="AF141" i="126"/>
  <c r="W141" i="126" l="1"/>
  <c r="W141" i="125"/>
  <c r="Q20" i="126"/>
  <c r="J20" i="126"/>
  <c r="G20" i="126"/>
  <c r="J9" i="126"/>
  <c r="G9" i="126"/>
  <c r="S8" i="122"/>
  <c r="S9" i="122"/>
  <c r="S10" i="122"/>
  <c r="S11" i="122"/>
  <c r="S12" i="122"/>
  <c r="S13" i="122"/>
  <c r="S14" i="122"/>
  <c r="S15" i="122"/>
  <c r="S16" i="122"/>
  <c r="S17" i="122"/>
  <c r="S18" i="122"/>
  <c r="S19" i="122"/>
  <c r="S20" i="122"/>
  <c r="S21" i="122"/>
  <c r="S22" i="122"/>
  <c r="S23" i="122"/>
  <c r="S24" i="122"/>
  <c r="S25" i="122"/>
  <c r="S26" i="122"/>
  <c r="S27" i="122"/>
  <c r="S28" i="122"/>
  <c r="S29" i="122"/>
  <c r="S30" i="122"/>
  <c r="S31" i="122"/>
  <c r="S32" i="122"/>
  <c r="S7" i="122"/>
  <c r="S6" i="122"/>
  <c r="M6" i="122"/>
  <c r="Y12" i="89"/>
  <c r="Y13" i="89"/>
  <c r="Y14" i="89"/>
  <c r="Y15" i="89"/>
  <c r="Y16" i="89"/>
  <c r="Y17" i="89"/>
  <c r="Y18" i="89"/>
  <c r="Y19" i="89"/>
  <c r="Y20" i="89"/>
  <c r="Y21" i="89"/>
  <c r="Y22" i="89"/>
  <c r="Y23" i="89"/>
  <c r="Y24" i="89"/>
  <c r="Y25" i="89"/>
  <c r="Y26" i="89"/>
  <c r="Y27" i="89"/>
  <c r="Y28" i="89"/>
  <c r="Y29" i="89"/>
  <c r="Y30" i="89"/>
  <c r="Y31" i="89"/>
  <c r="Y32" i="89"/>
  <c r="Y33" i="89"/>
  <c r="Y34" i="89"/>
  <c r="Y35" i="89"/>
  <c r="Y36" i="89"/>
  <c r="Y11" i="89"/>
  <c r="Q6" i="122"/>
  <c r="O6" i="122"/>
  <c r="V12" i="89"/>
  <c r="V13" i="89"/>
  <c r="V14" i="89"/>
  <c r="V15" i="89"/>
  <c r="V16" i="89"/>
  <c r="V17" i="89"/>
  <c r="V18" i="89"/>
  <c r="V19" i="89"/>
  <c r="V20" i="89"/>
  <c r="V21" i="89"/>
  <c r="V22" i="89"/>
  <c r="V23" i="89"/>
  <c r="V24" i="89"/>
  <c r="V25" i="89"/>
  <c r="V26" i="89"/>
  <c r="V27" i="89"/>
  <c r="V28" i="89"/>
  <c r="V29" i="89"/>
  <c r="V30" i="89"/>
  <c r="V31" i="89"/>
  <c r="V32" i="89"/>
  <c r="V33" i="89"/>
  <c r="V34" i="89"/>
  <c r="V35" i="89"/>
  <c r="V36" i="89"/>
  <c r="V11" i="89"/>
  <c r="T12" i="89"/>
  <c r="T13" i="89"/>
  <c r="T14" i="89"/>
  <c r="T15" i="89"/>
  <c r="T16" i="89"/>
  <c r="T17" i="89"/>
  <c r="T18" i="89"/>
  <c r="T19" i="89"/>
  <c r="T20" i="89"/>
  <c r="T21" i="89"/>
  <c r="T22" i="89"/>
  <c r="T23" i="89"/>
  <c r="T24" i="89"/>
  <c r="T25" i="89"/>
  <c r="T26" i="89"/>
  <c r="T27" i="89"/>
  <c r="T28" i="89"/>
  <c r="T29" i="89"/>
  <c r="T30" i="89"/>
  <c r="T31" i="89"/>
  <c r="T32" i="89"/>
  <c r="T33" i="89"/>
  <c r="T34" i="89"/>
  <c r="T35" i="89"/>
  <c r="T36" i="89"/>
  <c r="T11" i="89"/>
  <c r="R12" i="89"/>
  <c r="R13" i="89"/>
  <c r="R14" i="89"/>
  <c r="R15" i="89"/>
  <c r="R16" i="89"/>
  <c r="R17" i="89"/>
  <c r="R18" i="89"/>
  <c r="R19" i="89"/>
  <c r="R20" i="89"/>
  <c r="R21" i="89"/>
  <c r="R22" i="89"/>
  <c r="R23" i="89"/>
  <c r="R24" i="89"/>
  <c r="R25" i="89"/>
  <c r="R26" i="89"/>
  <c r="R27" i="89"/>
  <c r="R28" i="89"/>
  <c r="R29" i="89"/>
  <c r="R30" i="89"/>
  <c r="R31" i="89"/>
  <c r="R32" i="89"/>
  <c r="R33" i="89"/>
  <c r="R34" i="89"/>
  <c r="R35" i="89"/>
  <c r="R36" i="89"/>
  <c r="R11" i="89"/>
  <c r="P12" i="89"/>
  <c r="P13" i="89"/>
  <c r="P14" i="89"/>
  <c r="P15" i="89"/>
  <c r="P16" i="89"/>
  <c r="P17" i="89"/>
  <c r="P18" i="89"/>
  <c r="P19" i="89"/>
  <c r="P20" i="89"/>
  <c r="P21" i="89"/>
  <c r="P22" i="89"/>
  <c r="P23" i="89"/>
  <c r="P24" i="89"/>
  <c r="P25" i="89"/>
  <c r="P26" i="89"/>
  <c r="P27" i="89"/>
  <c r="P28" i="89"/>
  <c r="P29" i="89"/>
  <c r="P30" i="89"/>
  <c r="P31" i="89"/>
  <c r="P32" i="89"/>
  <c r="P33" i="89"/>
  <c r="P34" i="89"/>
  <c r="P35" i="89"/>
  <c r="P36" i="89"/>
  <c r="P11" i="89"/>
  <c r="P20" i="126" l="1"/>
  <c r="Y37" i="89"/>
  <c r="Q9" i="126"/>
  <c r="R8" i="122"/>
  <c r="R9" i="122"/>
  <c r="R10" i="122"/>
  <c r="R11" i="122"/>
  <c r="R12" i="122"/>
  <c r="R13" i="122"/>
  <c r="R14" i="122"/>
  <c r="R15" i="122"/>
  <c r="R16" i="122"/>
  <c r="R17" i="122"/>
  <c r="R18" i="122"/>
  <c r="R19" i="122"/>
  <c r="R20" i="122"/>
  <c r="R21" i="122"/>
  <c r="R22" i="122"/>
  <c r="R23" i="122"/>
  <c r="R24" i="122"/>
  <c r="R25" i="122"/>
  <c r="R26" i="122"/>
  <c r="R27" i="122"/>
  <c r="R28" i="122"/>
  <c r="R29" i="122"/>
  <c r="R30" i="122"/>
  <c r="R31" i="122"/>
  <c r="R32" i="122"/>
  <c r="R7" i="122"/>
  <c r="V37" i="89"/>
  <c r="T37" i="89"/>
  <c r="R37" i="89"/>
  <c r="P37" i="89"/>
  <c r="T9" i="89"/>
  <c r="V9" i="89" s="1"/>
  <c r="R9" i="89"/>
  <c r="P9" i="89"/>
  <c r="N37" i="89"/>
  <c r="M9" i="89"/>
  <c r="R13" i="135" l="1"/>
  <c r="N13" i="135"/>
  <c r="J13" i="135"/>
  <c r="R12" i="135"/>
  <c r="N12" i="135"/>
  <c r="J12" i="135"/>
  <c r="R11" i="135"/>
  <c r="N11" i="135"/>
  <c r="J11" i="135"/>
  <c r="R10" i="135"/>
  <c r="N10" i="135"/>
  <c r="J10" i="135"/>
  <c r="R9" i="135"/>
  <c r="N9" i="135"/>
  <c r="J9" i="135"/>
  <c r="R8" i="135"/>
  <c r="N8" i="135"/>
  <c r="J8" i="135"/>
  <c r="R7" i="135"/>
  <c r="N7" i="135"/>
  <c r="J7" i="135"/>
  <c r="R6" i="135"/>
  <c r="N6" i="135"/>
  <c r="J6" i="135"/>
  <c r="S7" i="135" l="1"/>
  <c r="U7" i="135" s="1"/>
  <c r="S11" i="135"/>
  <c r="U11" i="135" s="1"/>
  <c r="S8" i="135"/>
  <c r="T8" i="135" s="1"/>
  <c r="S12" i="135"/>
  <c r="U12" i="135" s="1"/>
  <c r="S9" i="135"/>
  <c r="S13" i="135"/>
  <c r="U13" i="135" s="1"/>
  <c r="S6" i="135"/>
  <c r="U6" i="135" s="1"/>
  <c r="S10" i="135"/>
  <c r="T10" i="135" s="1"/>
  <c r="U9" i="135"/>
  <c r="T9" i="135"/>
  <c r="U8" i="135" l="1"/>
  <c r="T11" i="135"/>
  <c r="T7" i="135"/>
  <c r="T13" i="135"/>
  <c r="T12" i="135"/>
  <c r="T6" i="135"/>
  <c r="U10" i="135"/>
  <c r="C20" i="135"/>
  <c r="J18" i="135"/>
  <c r="J17" i="135"/>
  <c r="J16" i="135"/>
  <c r="C19" i="135"/>
  <c r="C16" i="135"/>
  <c r="B19" i="135"/>
  <c r="B17" i="135"/>
  <c r="B20" i="135"/>
  <c r="E18" i="135"/>
  <c r="E17" i="135"/>
  <c r="E16" i="135"/>
  <c r="C18" i="135"/>
  <c r="C17" i="135"/>
  <c r="B18" i="135"/>
  <c r="B16" i="135"/>
  <c r="Q21" i="126" l="1"/>
  <c r="P21" i="126"/>
  <c r="Q10" i="126"/>
  <c r="P10" i="126"/>
  <c r="P9" i="126"/>
  <c r="W4" i="125"/>
  <c r="T5" i="125" l="1"/>
  <c r="P5" i="125"/>
  <c r="L5" i="125"/>
  <c r="Q5" i="125"/>
  <c r="S5" i="125"/>
  <c r="O5" i="125"/>
  <c r="K5" i="125"/>
  <c r="U5" i="125"/>
  <c r="V5" i="125"/>
  <c r="R5" i="125"/>
  <c r="N5" i="125"/>
  <c r="M5" i="125"/>
  <c r="W5" i="125" l="1"/>
  <c r="S35" i="122" l="1"/>
  <c r="O35" i="122"/>
  <c r="Q35" i="122"/>
  <c r="M35" i="122"/>
</calcChain>
</file>

<file path=xl/sharedStrings.xml><?xml version="1.0" encoding="utf-8"?>
<sst xmlns="http://schemas.openxmlformats.org/spreadsheetml/2006/main" count="1584" uniqueCount="758">
  <si>
    <t>PROGRAMA</t>
  </si>
  <si>
    <t>PROYECTO</t>
  </si>
  <si>
    <t>ACTIVIDAD</t>
  </si>
  <si>
    <t>OBRA</t>
  </si>
  <si>
    <t>Listar los subproductos (bienes o servicios generados por la institución que contribuyen de manera directa o indirecta al cumplimiento de la meta</t>
  </si>
  <si>
    <t xml:space="preserve">Listar los indicadores que corresponden a los productos identificados 
</t>
  </si>
  <si>
    <t>Listar los indicadores que corresponden a los subproductos identificados</t>
  </si>
  <si>
    <t>SUBPROGRAMA</t>
  </si>
  <si>
    <t>PRODUCTOS</t>
  </si>
  <si>
    <t>UNIDAD DE MEDIDA</t>
  </si>
  <si>
    <t>SUBPRODUCTOS</t>
  </si>
  <si>
    <t>INDICADORES</t>
  </si>
  <si>
    <t>NOMBRE DE LA INSTITUCIÓN:</t>
  </si>
  <si>
    <t>AÑO</t>
  </si>
  <si>
    <t>Procedencia de los datos</t>
  </si>
  <si>
    <t>NOTAS TÉCNICAS:</t>
  </si>
  <si>
    <t>Descripción del Indicador</t>
  </si>
  <si>
    <t>Nacional</t>
  </si>
  <si>
    <t>Anual</t>
  </si>
  <si>
    <t>Nombre del Indicador</t>
  </si>
  <si>
    <t>Política Pública Asociada</t>
  </si>
  <si>
    <t>Interpretación</t>
  </si>
  <si>
    <t>Fórmula de Cálculo</t>
  </si>
  <si>
    <t>Ámbito Geográfico</t>
  </si>
  <si>
    <t>Frecuencia de la medición</t>
  </si>
  <si>
    <t>Tendencia del Indicador</t>
  </si>
  <si>
    <t>Producción asociada al cumplimiento de la meta</t>
  </si>
  <si>
    <t>Categoría del Indicador</t>
  </si>
  <si>
    <t>Departamento</t>
  </si>
  <si>
    <t>Regional</t>
  </si>
  <si>
    <t>Cuatrimestral</t>
  </si>
  <si>
    <t>Semestral</t>
  </si>
  <si>
    <t>Años</t>
  </si>
  <si>
    <t>Unidad Responsable</t>
  </si>
  <si>
    <t>Metodología de Recopilación</t>
  </si>
  <si>
    <t>Medios de Verificación</t>
  </si>
  <si>
    <t>Listar los productos (bienes o servicios generados por la institución que contribuyen de manera directa o indirecta al cumplimiento de la meta</t>
  </si>
  <si>
    <t>Mensual</t>
  </si>
  <si>
    <t>Línea Base</t>
  </si>
  <si>
    <t>CODIGO SNIP</t>
  </si>
  <si>
    <t>Plan Estratégico Institucional (PEI)</t>
  </si>
  <si>
    <t>Plan Operativo Anual (POA)</t>
  </si>
  <si>
    <t>Plan Operativo Multianual (POM)</t>
  </si>
  <si>
    <t xml:space="preserve"> FICHA DEL INDICADOR (SEGUIMIENTO)</t>
  </si>
  <si>
    <t>DE RESULTADO INSTITUCIONAL</t>
  </si>
  <si>
    <t>Está parte se  podrá llenar cuando se trabaje el POM</t>
  </si>
  <si>
    <t>Año</t>
  </si>
  <si>
    <t>Municipio**</t>
  </si>
  <si>
    <t>LINEA DE BASE</t>
  </si>
  <si>
    <t>INTRODUCCIÓN</t>
  </si>
  <si>
    <t>Objetivo:</t>
  </si>
  <si>
    <t>PLAN OPERATIVO MULTIANUAL</t>
  </si>
  <si>
    <t>La solución del problema contribuye significativamente a la transformación de la situación que afecta a la población atendida por la institución.</t>
  </si>
  <si>
    <t>Apoyo</t>
  </si>
  <si>
    <t xml:space="preserve">No. </t>
  </si>
  <si>
    <t>RESULTADO INSTITUCIONAL</t>
  </si>
  <si>
    <t>Meta en datos absolutos</t>
  </si>
  <si>
    <t>Valor  del indicador (en datos absolutos y relativos )</t>
  </si>
  <si>
    <t>META POR AÑO</t>
  </si>
  <si>
    <t>Meta física</t>
  </si>
  <si>
    <t>SEGUIMIENTO A NIVEL MULTIANUAL DEL RESULTADO</t>
  </si>
  <si>
    <t>INDICADORES DE RESULTADO</t>
  </si>
  <si>
    <t xml:space="preserve">FÓRMULA DEL INDICADOR
(descripción) </t>
  </si>
  <si>
    <t>INDICADORES DE PRODUCTO</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</si>
  <si>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</si>
  <si>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</si>
  <si>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</si>
  <si>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</si>
  <si>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</si>
  <si>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</si>
  <si>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</si>
  <si>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</si>
  <si>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</si>
  <si>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</si>
  <si>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</si>
  <si>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</si>
  <si>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Hombres</t>
  </si>
  <si>
    <t>Mujeres</t>
  </si>
  <si>
    <t>Ubicación de la población elegible</t>
  </si>
  <si>
    <t xml:space="preserve">TOTAL </t>
  </si>
  <si>
    <t>Análisis Fortalezas, Oportunidades, Debilidades y Amenazas</t>
  </si>
  <si>
    <t>Anexos</t>
  </si>
  <si>
    <t>Visión, misión, valores y principios</t>
  </si>
  <si>
    <t>Institución :</t>
  </si>
  <si>
    <t>CRITERIOS PARA LA PRIORIZACIÓN DE PROBLEMAS</t>
  </si>
  <si>
    <t xml:space="preserve">Relevancia </t>
  </si>
  <si>
    <t>Capacidad</t>
  </si>
  <si>
    <t>CALIFICACIÓN</t>
  </si>
  <si>
    <t>No</t>
  </si>
  <si>
    <t xml:space="preserve">Problemas identificados </t>
  </si>
  <si>
    <t>El problema  se vincula con su mandato institucional.</t>
  </si>
  <si>
    <t>El problema se contempla dentro de  las prioridades nacionales. Plan Nacional de Desarrollo, ODS  u otro instrumento estratégico equivalente de largo plazo o compromisos nacionales e internacionales suscritos por el Estado, en materia de derechos humanos.</t>
  </si>
  <si>
    <t>La magnitud e incidencia del problema es tal, que requiere la intervención urgente e inmediata de la institución.</t>
  </si>
  <si>
    <t>TOTAL RELEVANCIA</t>
  </si>
  <si>
    <t xml:space="preserve"> La atención del problema tendrá el apoyo de las autoridades y personal de la institución.</t>
  </si>
  <si>
    <t>La atención del problema contará con el apoyo de otros actores involucrados.</t>
  </si>
  <si>
    <t>TOTAL APOYO</t>
  </si>
  <si>
    <t>La institución tiene  capacidad para articular el esfuerzo de otros actores involucrados  en la solución de la problemática.</t>
  </si>
  <si>
    <t>TOTAL CAPACIDAD</t>
  </si>
  <si>
    <t>Problemas priorizados</t>
  </si>
  <si>
    <t xml:space="preserve">Posición </t>
  </si>
  <si>
    <t xml:space="preserve">RESUMEN </t>
  </si>
  <si>
    <t>RESUMEN</t>
  </si>
  <si>
    <t>Problema priorizado por orden de importancia</t>
  </si>
  <si>
    <t xml:space="preserve">Calificación </t>
  </si>
  <si>
    <t>SIMBOLOGÍA DE PRIORIZACIÓN DE PROBLEMAS</t>
  </si>
  <si>
    <t>Alta Prioridad</t>
  </si>
  <si>
    <t>Problemas con Resultados mayores a 6.50</t>
  </si>
  <si>
    <t>Mediana  Prioridad</t>
  </si>
  <si>
    <t>Problemas con resultados mayores a 4.00 y menores o iguales a 6.50</t>
  </si>
  <si>
    <t>Baja Prioridad</t>
  </si>
  <si>
    <t>Problemas con Resultados menores o iguales a 4.00</t>
  </si>
  <si>
    <r>
      <t>L</t>
    </r>
    <r>
      <rPr>
        <sz val="9"/>
        <color rgb="FF000000"/>
        <rFont val="Candara"/>
        <family val="2"/>
      </rPr>
      <t>a institución cuenta con los recursos financieros  para atender la solución del problema.</t>
    </r>
  </si>
  <si>
    <t xml:space="preserve">La institución cuenta con personal calificado, sistemas y herramientas  para atender  la solución del problema. </t>
  </si>
  <si>
    <t xml:space="preserve">Matriz de Planificación Estratégica Institucional </t>
  </si>
  <si>
    <t>Municipio</t>
  </si>
  <si>
    <t xml:space="preserve">IDENTIFICACIÓN Y PRIORIZACIÓN DE LA PROBLEMÁTICA </t>
  </si>
  <si>
    <t>Xinca</t>
  </si>
  <si>
    <t>Final</t>
  </si>
  <si>
    <t xml:space="preserve">VINCULACIÓN INSITUCIONAL </t>
  </si>
  <si>
    <t>Inmediato</t>
  </si>
  <si>
    <t>Descripción de Resultado</t>
  </si>
  <si>
    <t>Ruta de Trabajo</t>
  </si>
  <si>
    <t xml:space="preserve">Nivel </t>
  </si>
  <si>
    <t>PRODUCTO  / SUBPRODUCTO</t>
  </si>
  <si>
    <t>Meta financiera</t>
  </si>
  <si>
    <t>Producto 1:</t>
  </si>
  <si>
    <t xml:space="preserve">PLAN OPERATIVO MULTIANUAL </t>
  </si>
  <si>
    <t xml:space="preserve">FICHA DE SEGUIMIENTO MULTIANUAL </t>
  </si>
  <si>
    <t>RESULTADO 
(ESTRATEGICO Y/O INSTITUCIONAL)</t>
  </si>
  <si>
    <t>Datos Absolutos</t>
  </si>
  <si>
    <t xml:space="preserve">Datos Relativos </t>
  </si>
  <si>
    <t>META</t>
  </si>
  <si>
    <t>Nota:  información a completar al termino de cada año</t>
  </si>
  <si>
    <t xml:space="preserve"> Ejecutada  </t>
  </si>
  <si>
    <t xml:space="preserve">Ejecutada </t>
  </si>
  <si>
    <t xml:space="preserve">PRODUCTOS </t>
  </si>
  <si>
    <t xml:space="preserve">SEGUIMIENTO A NIVEL MULTIANUAL DE LOS PRODUCTOS </t>
  </si>
  <si>
    <t xml:space="preserve"> UNIDAD DE MEDIDA </t>
  </si>
  <si>
    <t xml:space="preserve">INDICADOR DE PRODUCTO Y FORMULA </t>
  </si>
  <si>
    <t>Cuatrimestre 1</t>
  </si>
  <si>
    <t>Cuatrimestre 2</t>
  </si>
  <si>
    <t>Cuatrimestre 3</t>
  </si>
  <si>
    <t xml:space="preserve">PLAN OPERATIVO ANUAL </t>
  </si>
  <si>
    <t>Total anual</t>
  </si>
  <si>
    <t>TOTAL  INSTITUCIONAL</t>
  </si>
  <si>
    <t>PRODUCTO  / SUBPRODUCTO /ACCIONES</t>
  </si>
  <si>
    <t>PROGRAMACION MENSUAL PRODUCTO-SUBPRODUCTO-ACCIONES</t>
  </si>
  <si>
    <t>CANTIDAD</t>
  </si>
  <si>
    <t>PRECIO UNITARIO</t>
  </si>
  <si>
    <t>PRECIO TOTAL</t>
  </si>
  <si>
    <t>PROGRAMACION POR CUATRIMESTRE</t>
  </si>
  <si>
    <t xml:space="preserve">FICHA DE SEGUIMIENTO ANUAL </t>
  </si>
  <si>
    <t>SEGUIMIENTO A NIVEL ANUAL DEL PRODUCTO</t>
  </si>
  <si>
    <t>PRODUCTO</t>
  </si>
  <si>
    <t>SUBPRODUCTO</t>
  </si>
  <si>
    <t>INDICADORES DE SUBPRODUCTO</t>
  </si>
  <si>
    <t xml:space="preserve">SEGUIMIENTO A NIVEL ANUAL DE LOS SUBPRODUCTOS </t>
  </si>
  <si>
    <t>META FISICA Y FINANCIERA</t>
  </si>
  <si>
    <t xml:space="preserve">INSUMO </t>
  </si>
  <si>
    <t xml:space="preserve">INDICADOR DE SUBPRODUCTO Y FORMULA </t>
  </si>
  <si>
    <t>Nota:  información a completar al termino de cada cuatrimestre</t>
  </si>
  <si>
    <t>Nota:  información a completar al termino del año.</t>
  </si>
  <si>
    <t xml:space="preserve"> NOMBRE DEL CLASIFICADOR TEMATICO</t>
  </si>
  <si>
    <t>Física</t>
  </si>
  <si>
    <t xml:space="preserve">Financiera </t>
  </si>
  <si>
    <t>PRODUCTO / SUBPRODUCTO QUE SE ASOCIA AL CLASIFICADOR TEMÁTICO</t>
  </si>
  <si>
    <t>CLASIFICADORES TEMÁTICOS</t>
  </si>
  <si>
    <t xml:space="preserve">NOTA: VER CRITERIOS DE PONDERACIÓN AL PIE DE PÁGINA </t>
  </si>
  <si>
    <t xml:space="preserve">                                                                                                                                                                                                                                                                                                                                                                                                                                                                                                                                                                                                                                                                                                                                                                                                                                                                                                                                                                                                                                                                </t>
  </si>
  <si>
    <t xml:space="preserve">Territorialización </t>
  </si>
  <si>
    <t>Urbana</t>
  </si>
  <si>
    <t>Rural</t>
  </si>
  <si>
    <t>Garifuna</t>
  </si>
  <si>
    <t xml:space="preserve"> </t>
  </si>
  <si>
    <t>Uspanteko</t>
  </si>
  <si>
    <t>Tz'utujil</t>
  </si>
  <si>
    <t>Tektiteko</t>
  </si>
  <si>
    <t>Sipakapense</t>
  </si>
  <si>
    <t>Sakapulteko</t>
  </si>
  <si>
    <t>Q'eqchi'</t>
  </si>
  <si>
    <t>Q'anjob'al</t>
  </si>
  <si>
    <t>Poqomchi'</t>
  </si>
  <si>
    <t>Poqomam</t>
  </si>
  <si>
    <t>Mopán</t>
  </si>
  <si>
    <t>Mam</t>
  </si>
  <si>
    <t>K'iche'</t>
  </si>
  <si>
    <t>Kaqchikel</t>
  </si>
  <si>
    <t>Jakalteca</t>
  </si>
  <si>
    <t>Ixil</t>
  </si>
  <si>
    <t>Itza’</t>
  </si>
  <si>
    <t>Chuj</t>
  </si>
  <si>
    <t>Ch'orti’</t>
  </si>
  <si>
    <t>Chalchiteka</t>
  </si>
  <si>
    <t>Castellano</t>
  </si>
  <si>
    <t>Awakateko</t>
  </si>
  <si>
    <t>Meztizo</t>
  </si>
  <si>
    <t>Akateko</t>
  </si>
  <si>
    <t>Maya</t>
  </si>
  <si>
    <t>Achi'</t>
  </si>
  <si>
    <t>COMUNIDAD LINGÜÍSTICA</t>
  </si>
  <si>
    <t>PUEBLO</t>
  </si>
  <si>
    <t>RENGLÓN</t>
  </si>
  <si>
    <t>CÓDIGO DE INSUMO</t>
  </si>
  <si>
    <t>FUENTE DE FINANCIAMIENTO</t>
  </si>
  <si>
    <t>Responsable</t>
  </si>
  <si>
    <t>Análisis de Políticas</t>
  </si>
  <si>
    <t>Población</t>
  </si>
  <si>
    <t>ANÁLISIS DE POBLACIÓN</t>
  </si>
  <si>
    <t>Evidencias</t>
  </si>
  <si>
    <t>Análisis de Actores</t>
  </si>
  <si>
    <t>POA</t>
  </si>
  <si>
    <t>POM</t>
  </si>
  <si>
    <t>Ficha de seguimiento POM</t>
  </si>
  <si>
    <t>Programación Mensual: Productos-Subproductos-Acciones</t>
  </si>
  <si>
    <t>Ficha de seguimiento POA</t>
  </si>
  <si>
    <t>Ficha del indicador de Resultados</t>
  </si>
  <si>
    <t>Clasificadores temáticos</t>
  </si>
  <si>
    <t>Criterios de Ponderación</t>
  </si>
  <si>
    <t xml:space="preserve">LINEA DE BASE </t>
  </si>
  <si>
    <t>HERRAMIENTAS DE APOYO SUGERIDAS PARA ANÁLISIS Y ELABORACION DE LOS SIGUIENTES INSTRUMENTOS DE PLANIFICACION:</t>
  </si>
  <si>
    <t xml:space="preserve">  HERRAMIENTAS  DE APOYO SUGERIDAS PARA ELABORACION DE LOS INSTRUMENTOS DE PLANIFICACIÓN  PEI-POM-POA                                                                                     </t>
  </si>
  <si>
    <t>http://www.minfin.gob.gt/images/downloads/leyes_manuales/manuales_dtp/guia_conceptual_gestion_resultados.pdf</t>
  </si>
  <si>
    <t>Los documentos PEI,POM POA,  deben estructurarse de  forma integrada y concordante, que  refleje la secuencia lógica de las actividades que la institución realiza para darle cumplimiento a las metas tanto físicas como financieras en un periodo de tiempo establecido.                                                                                                                                                                                  
Las herramientas contenidas en el presente documento facilitarán la elaboración y/o construcción del PEI, POM, POA de manera armonizada.</t>
  </si>
  <si>
    <t>Aspectos de forma:</t>
  </si>
  <si>
    <t>Recomendaciones</t>
  </si>
  <si>
    <t>El contenido presentado en el PEI no debe repetirse en el  POM y POA,  y viceversa.</t>
  </si>
  <si>
    <t>PROBLEMA CENTRAL</t>
  </si>
  <si>
    <t>RANGO DE EDAD</t>
  </si>
  <si>
    <t>Ir a Introducción</t>
  </si>
  <si>
    <t>Introducción (se recomienda su lectura previo a ingresar a las herramientas)</t>
  </si>
  <si>
    <t>Haga click en el vinculo para ir a la herramienta</t>
  </si>
  <si>
    <t xml:space="preserve">Pueblo al que Pertenece la Población </t>
  </si>
  <si>
    <t>3) Referenciar todo documento, informe y cuadros con citas bibliográficas (fuentes de información)</t>
  </si>
  <si>
    <t xml:space="preserve">Proceso de Planificación y Programación Sectorial y Territorial </t>
  </si>
  <si>
    <t>Ejercicio Fiscal 2021 y Multianual 2021-2025</t>
  </si>
  <si>
    <t>4) El oficio de entrega debe contener la firma de la máxima autoridad de la institución y dirigirlo a la Señora Secretaria de Segeplán: Luz Kelia Virginia Gramajo Vilchez</t>
  </si>
  <si>
    <t>Pilar de la Política General de Gobierno 2020-2024</t>
  </si>
  <si>
    <t>Meta PGG</t>
  </si>
  <si>
    <t xml:space="preserve">RED  </t>
  </si>
  <si>
    <t>Objetivo Sectorial PGG</t>
  </si>
  <si>
    <t xml:space="preserve">PROGRAMACIÓN DE INSUMOS DE LAS ACCIONES </t>
  </si>
  <si>
    <t>Cuatrimestre 1 2021</t>
  </si>
  <si>
    <t>Cuatrimestre 2 2021</t>
  </si>
  <si>
    <t>Cuatrimestre 3 2021</t>
  </si>
  <si>
    <t>TOAL 2021</t>
  </si>
  <si>
    <t>Metas al 2021</t>
  </si>
  <si>
    <t>Cuantificación de metas  2021</t>
  </si>
  <si>
    <t>SPP-15</t>
  </si>
  <si>
    <t>Ir a SPP-Anexo 4 Información de apoyo</t>
  </si>
  <si>
    <t>CONTENIDO MINIMO</t>
  </si>
  <si>
    <t>SPPD-01</t>
  </si>
  <si>
    <t>SPPD-02</t>
  </si>
  <si>
    <t>SPDP-03</t>
  </si>
  <si>
    <t>SPPD-04</t>
  </si>
  <si>
    <t>SPPD-05</t>
  </si>
  <si>
    <t>SPPD-06</t>
  </si>
  <si>
    <t>SPPD-07</t>
  </si>
  <si>
    <t>SPPD-08</t>
  </si>
  <si>
    <t>SPPD-09</t>
  </si>
  <si>
    <t>SPPD-10</t>
  </si>
  <si>
    <t>SPPD-11</t>
  </si>
  <si>
    <t>SPPD-12</t>
  </si>
  <si>
    <t>SPPD-13</t>
  </si>
  <si>
    <t>SPPD-14</t>
  </si>
  <si>
    <t>SPPD-15</t>
  </si>
  <si>
    <t>SPPD-16</t>
  </si>
  <si>
    <t>SPPD-ANEXO 1</t>
  </si>
  <si>
    <t xml:space="preserve"> ANEXO SPPD-02</t>
  </si>
  <si>
    <t>SPPD-ANEXO 2</t>
  </si>
  <si>
    <t>SPPD-ANEXO 3</t>
  </si>
  <si>
    <t>PEI</t>
  </si>
  <si>
    <t xml:space="preserve">Subsecretaría de Planificación y Programación para el Desarrollo SPPD </t>
  </si>
  <si>
    <t>Herramientas de apoyo del Proceso de Planificación  
Ejercicio Fiscal 2021 y multianual 2021-2025</t>
  </si>
  <si>
    <t>Análisis de Mandatos</t>
  </si>
  <si>
    <t>*CAUSA</t>
  </si>
  <si>
    <t xml:space="preserve">*  Según Modelo Conceptual </t>
  </si>
  <si>
    <t>**Población universo</t>
  </si>
  <si>
    <t>**Población objetivo</t>
  </si>
  <si>
    <t>**Población elegible</t>
  </si>
  <si>
    <t xml:space="preserve">***Sexo </t>
  </si>
  <si>
    <t>Contenidos</t>
  </si>
  <si>
    <t>Dirección de Planificación Sectorial- SPPD- SEGEPLAN</t>
  </si>
  <si>
    <t>Columna 1</t>
  </si>
  <si>
    <t>Columna 2</t>
  </si>
  <si>
    <t>Columna 3</t>
  </si>
  <si>
    <t>Columna 4</t>
  </si>
  <si>
    <t>Columna 5</t>
  </si>
  <si>
    <t>Columna 6</t>
  </si>
  <si>
    <t>Columna 7</t>
  </si>
  <si>
    <t>Columna 8</t>
  </si>
  <si>
    <t>Columna 9</t>
  </si>
  <si>
    <t>Columna 10</t>
  </si>
  <si>
    <t>Columna 11</t>
  </si>
  <si>
    <t>Eje Katún</t>
  </si>
  <si>
    <t>Prioridad Nacional de Desarrollo -PND</t>
  </si>
  <si>
    <t>Meta Estratégica de Desarrollo - MED</t>
  </si>
  <si>
    <t>RED 2020-2024</t>
  </si>
  <si>
    <t>RI 2020-2024</t>
  </si>
  <si>
    <t>PILAR PGG 2020-2024</t>
  </si>
  <si>
    <t>META PGG 2020-2024</t>
  </si>
  <si>
    <t>Recomendaciones para el proceso de planificación</t>
  </si>
  <si>
    <t>1. Reducción de la pobreza y protección social</t>
  </si>
  <si>
    <t>MED 1 - Para 2030, potenciar y promover la inclusión social, económica y política de todos, independientemente de su edad, sexo, discapacidad, raza, etnia, origen, religión o situación económica u otra condición.</t>
  </si>
  <si>
    <t xml:space="preserve">RED 1. Para el 2024, se ha disminuido la pobreza y pobreza extrema con énfasis en los departamentos priorizados, en 27.8 puntos porcentuales. 
</t>
  </si>
  <si>
    <t>ECONOMÍA, COMPETITIVIDAD Y PROSPERIDAD</t>
  </si>
  <si>
    <t>M8- Para el año 2023 se ha incrementado la cantidad de recursos destinados a seguro agrícola para pequeños parcelarios a Q 35,000,000.0</t>
  </si>
  <si>
    <t>Insumo</t>
  </si>
  <si>
    <t>RED 3. Para el 2024, se ha disminuido el déficit habitacional en 18 por ciento (De 2.07 millones de viviendas, considerando el crecimiento del déficit habitacional de 5 años,  a 1.7 millones de viviendas en 2024). (CIV</t>
  </si>
  <si>
    <t>DESARROLLO SOCIAL</t>
  </si>
  <si>
    <r>
      <t>M27-Para el año 2023 se han</t>
    </r>
    <r>
      <rPr>
        <b/>
        <u/>
        <sz val="16"/>
        <color theme="1"/>
        <rFont val="Candara"/>
        <family val="2"/>
      </rPr>
      <t xml:space="preserve"> construido 100,000 viviendas</t>
    </r>
    <r>
      <rPr>
        <sz val="16"/>
        <color theme="1"/>
        <rFont val="Candara"/>
        <family val="2"/>
      </rPr>
      <t xml:space="preserve"> sociales</t>
    </r>
  </si>
  <si>
    <t>Producto</t>
  </si>
  <si>
    <t>El MCIV deberá incorporar a los instrumentos de planificación este producto, para responder a la Meta PGG</t>
  </si>
  <si>
    <r>
      <t xml:space="preserve">M28-Para el año 2023 se ha creado el </t>
    </r>
    <r>
      <rPr>
        <b/>
        <u/>
        <sz val="16"/>
        <color theme="1"/>
        <rFont val="Candara"/>
        <family val="2"/>
      </rPr>
      <t>fondo de subsidios</t>
    </r>
    <r>
      <rPr>
        <sz val="16"/>
        <color theme="1"/>
        <rFont val="Candara"/>
        <family val="2"/>
      </rPr>
      <t xml:space="preserve"> para la construcción de vivienda social por un monto de Q. 2,500.0 millones</t>
    </r>
  </si>
  <si>
    <t>Proyecto</t>
  </si>
  <si>
    <r>
      <t>M29-Para el año 2023</t>
    </r>
    <r>
      <rPr>
        <b/>
        <u/>
        <sz val="16"/>
        <color theme="1"/>
        <rFont val="Candara"/>
        <family val="2"/>
      </rPr>
      <t xml:space="preserve"> se redujo la pobreza</t>
    </r>
    <r>
      <rPr>
        <sz val="16"/>
        <color theme="1"/>
        <rFont val="Candara"/>
        <family val="2"/>
      </rPr>
      <t xml:space="preserve"> general en 9.3 puntos porcentuales</t>
    </r>
  </si>
  <si>
    <t>Resultado</t>
  </si>
  <si>
    <t>La meta PGG y RED deberán ser revisado para definir a que nivel de los instrumentos de planificación se incorporará</t>
  </si>
  <si>
    <t>M30-Para el año 2023 se redujo la pobreza extrema en 5 puntos porcentuales</t>
  </si>
  <si>
    <t>MED 2 - Implementar sistemas y medidas de protección social para todos nacionalmente apropiadas, incluidos pisos, y para el año 2030 lograr una cobertura sustancial de los pobres y los vulnerables.</t>
  </si>
  <si>
    <t>RED 4. Para el 2024,  se ha incrementado en 2,662,105 el número de personas con cobertura de programas sociales para personas en situación de pobreza y vulnerabilidad (De 734,181 en el 2018 a 2,662,105 a 2024). (MIDES,MINTRAB)</t>
  </si>
  <si>
    <r>
      <t xml:space="preserve">M31-Para el año 2023 </t>
    </r>
    <r>
      <rPr>
        <b/>
        <u/>
        <sz val="16"/>
        <color theme="1"/>
        <rFont val="Candara"/>
        <family val="2"/>
      </rPr>
      <t>se ha incrementado a 150,000 el número de familia</t>
    </r>
    <r>
      <rPr>
        <u/>
        <sz val="16"/>
        <color theme="1"/>
        <rFont val="Candara"/>
        <family val="2"/>
      </rPr>
      <t>s</t>
    </r>
    <r>
      <rPr>
        <sz val="16"/>
        <color theme="1"/>
        <rFont val="Candara"/>
        <family val="2"/>
      </rPr>
      <t xml:space="preserve"> atendidas por el programa de </t>
    </r>
    <r>
      <rPr>
        <b/>
        <u/>
        <sz val="16"/>
        <color theme="1"/>
        <rFont val="Candara"/>
        <family val="2"/>
      </rPr>
      <t>transferencias monetarias</t>
    </r>
  </si>
  <si>
    <r>
      <t xml:space="preserve">M32- Para el año 2023, se ha incrementado a 4.0 millones el </t>
    </r>
    <r>
      <rPr>
        <b/>
        <u/>
        <sz val="16"/>
        <color theme="1"/>
        <rFont val="Candara"/>
        <family val="2"/>
      </rPr>
      <t xml:space="preserve">número de raciones (desayunos y almuerzos) </t>
    </r>
    <r>
      <rPr>
        <sz val="16"/>
        <color theme="1"/>
        <rFont val="Candara"/>
        <family val="2"/>
      </rPr>
      <t>servidos en comedores sociales</t>
    </r>
  </si>
  <si>
    <t>Revisar el resultado y producción institucional para incorporar la meta</t>
  </si>
  <si>
    <t>M33-Para el año 2023 se ha incrementado en 6,000 el número de adultos mayores atendidos por el programa de pensiones</t>
  </si>
  <si>
    <t>MINTRAB deberá definir resultado institucional y revisar el diseño de la producción   para garantizar esta meta.</t>
  </si>
  <si>
    <r>
      <rPr>
        <b/>
        <sz val="16"/>
        <color theme="1"/>
        <rFont val="Candara"/>
        <family val="2"/>
      </rPr>
      <t>No Presupuestable</t>
    </r>
    <r>
      <rPr>
        <sz val="16"/>
        <color theme="1"/>
        <rFont val="Candara"/>
        <family val="2"/>
      </rPr>
      <t xml:space="preserve">
RED 19 -Para el 2024, se han disminuido en 7 puntos porcentuales los embarazos en niñas y adolescentes (De 18% en 2016 a 11% en 2032).</t>
    </r>
  </si>
  <si>
    <t>Generación del Modelo Lógico de la Estrategia. Considerando el Plan Nacional de Prevención de embarazo en Adolescentes.</t>
  </si>
  <si>
    <t>2. Acceso a Servicios de Salud</t>
  </si>
  <si>
    <t>MED 3- Lograr la cobertura sanitaria universal, en particular la protección contra los riesgos financieros, el acceso a servicios de salud, esenciales de calidad y el acceso a medicamentos y vacunas seguras, eficaces, asequibles y de calidad para todos.</t>
  </si>
  <si>
    <t>RED 5. Para el 2024, se ha disminuido la razón de mortalidad materna en 90 muertes por cada cien mil nacidos vivos  (De 108 muertes en 2018, a 90 muertes por cada cien mil nacidos vivos en 2024) (MSPAS)</t>
  </si>
  <si>
    <t>M20-Para el año 2023 se redujo la razón de mortalidad materna en 14.4 puntos porcentuales</t>
  </si>
  <si>
    <t>RED 6. Para el 2024, se ha disminuido la tasa de mortalidad en la niñez en 5 puntos por cada mil nacidos vivos; y, Para el 2024, se ha disminuido la prevalencia de desnutrición crónica en niñas y niños menores de cinco años en 13.23 puntos porcentuales (MSPAS, MIDES, SESAN, MAGA, IGSS)</t>
  </si>
  <si>
    <t>M21-Para el año 2023 se redujo la tasa de mortalidad infantil en 10 puntos porcentuales</t>
  </si>
  <si>
    <t>El MSPAS  deberá revisar la definición de niñez e infantil  para establecer solo una meta, congruente con la cadena de resultados del PEI ajustada a la meta de PGG</t>
  </si>
  <si>
    <t>M22-Para el año 2023, se redujo el número de casos de morbilidad infantil en 5% anual</t>
  </si>
  <si>
    <t>El MSPAS deberá revisar si la incorporación debe ser a nivel de resultado o producto en los instrumentos de planificación a fin de cumplir con la meta PGG 2020-2024</t>
  </si>
  <si>
    <t>M23-Para el año 2023 se ha incrementado el porcentaje de niñas y niños con esquema de vacunación completo en 9.6 puntos porcentuales</t>
  </si>
  <si>
    <t>Según categoría GPR esta meta de la PGG 2020-2024 corresponde a un producto que debe ser completado e incorporado en los instrumentos de planificación del MSPAS</t>
  </si>
  <si>
    <t>M24-Para el año 2023, se ha incrementado en 4 unidades la red hospitalaria</t>
  </si>
  <si>
    <t>M25- Para el año 2023 se ha incrementado en 50 el número de centros de salud tipo A y B</t>
  </si>
  <si>
    <t>3. Acceso al agua y gestión de los recursos naturales</t>
  </si>
  <si>
    <t>MED 4 - Para 2030, lograr la ordenación sostenible y el uso eficiente de los recursos naturales</t>
  </si>
  <si>
    <t xml:space="preserve">Para el 2024, se ha incrementado en 3.29 puntos porcentuales el índice de cobertura de energía eléctrica para uso domiciliar, a nivel nacional (De 92.96% en 2017 a 96.25% en 2024) </t>
  </si>
  <si>
    <t xml:space="preserve">M5- Para el año 2023 se ha incrementado la proporción de la población con acceso a energía eléctrica a 93.50% </t>
  </si>
  <si>
    <t>MED 5- Para 2020, promover la ordenación sostenible de todos los tipos de bosques, poner fin a la deforestación, recuperar los bosques degradados e incrementar la forestación y la reforestación a nivel de país.</t>
  </si>
  <si>
    <r>
      <rPr>
        <b/>
        <sz val="16"/>
        <color theme="1"/>
        <rFont val="Candara"/>
        <family val="2"/>
      </rPr>
      <t>No Presupuestable</t>
    </r>
    <r>
      <rPr>
        <sz val="16"/>
        <color theme="1"/>
        <rFont val="Candara"/>
        <family val="2"/>
      </rPr>
      <t xml:space="preserve">
RED 20- Para el 2024 se ha disminuido en 25 por cientos el consumo excedente de leña a nivel nacional (De 5,725,290 toneladas en 2018 a 4,293,967.5 toneladas en 2024).</t>
    </r>
  </si>
  <si>
    <t xml:space="preserve">La reducción en el consumo queda a nivel de Insumo estratégica, por lo que desde el Centro de Gobierno se debe de realizar la coordinación para definir a la institución rectora y su posterior vinculación con el PEI del INDE, MEM, INAB </t>
  </si>
  <si>
    <t>3. Acceso al agua y gestión de RRNN</t>
  </si>
  <si>
    <r>
      <rPr>
        <b/>
        <sz val="16"/>
        <color theme="1"/>
        <rFont val="Candara"/>
        <family val="2"/>
      </rPr>
      <t>No Presupuestable</t>
    </r>
    <r>
      <rPr>
        <sz val="16"/>
        <color theme="1"/>
        <rFont val="Candara"/>
        <family val="2"/>
      </rPr>
      <t xml:space="preserve">
RED 20.Para el 2024, se ha incrementado en 21 puntos porcentuales el  acceso a saneamiento básico en los hogares guatemaltecos  
(De 53.3% en 2014 a 74.3% en 2024).</t>
    </r>
  </si>
  <si>
    <t xml:space="preserve">El saneamiento queda a nivel de acción estratégica, por lo que debe ser considerado el abordaje desde la planificación institucional del MSPAS, INFOM, MARN, AMSA Y AMSCLAE  </t>
  </si>
  <si>
    <t>MED 5-Para 2020, promover la ordenación sostenible de todos los tipos de bosques, poner fin a la deforestación, recuperar los bosques degradados e incrementar la forestación y la reforestación a nivel de país.</t>
  </si>
  <si>
    <t>RED 8- Para el 2024, se ha incrementado la cobertura forestal a 33.7 por ciento a nivel nacional  (33.0% en 2016)</t>
  </si>
  <si>
    <t>ESTADO RESPONSABLE, TRANSPARENTE Y EFECTIVO</t>
  </si>
  <si>
    <t>M46- Para el año 2023 la superficie terrestre cubierta con cobertura forestal se ubica en 33.7%</t>
  </si>
  <si>
    <t xml:space="preserve">Resultado </t>
  </si>
  <si>
    <t>MED 6 - En 2032, el crecimiento del PIB real ha sido paulatino y sostenido, hasta alcanzar una tasa no menor del 5.4%: a) Rango entre 3.4 y 4.4% en el quinquenio 2015-2020, b) Rango entre 4.4 y 5.4% en el quinquenio 2021-2025, c) no menor del 5.4 en los siguientes años, hasta llegar a 2032.</t>
  </si>
  <si>
    <r>
      <rPr>
        <b/>
        <sz val="16"/>
        <color theme="1"/>
        <rFont val="Candara"/>
        <family val="2"/>
      </rPr>
      <t>No Presupuestable</t>
    </r>
    <r>
      <rPr>
        <sz val="16"/>
        <color theme="1"/>
        <rFont val="Candara"/>
        <family val="2"/>
      </rPr>
      <t xml:space="preserve">
RED 22 - Para el 2024, se ha incrementado en 3.5 puntos porcentuales, la tasa de crecimiento del PIB (De 3.1% en 2018 a 3.5% en 2024)</t>
    </r>
  </si>
  <si>
    <t xml:space="preserve">Las instituciones del sector económico deben consultar con el Banco de Guatemala la tendencia de los indicadores que integran la tasa del PIB real, establecer la vinculación y realizar una ficha por indicador. Puede impulsarse desde Centro de Gobierno. </t>
  </si>
  <si>
    <t>M3-Para el año 2023 el país ocupa la posición 88 en el ranking del Doing Business</t>
  </si>
  <si>
    <t>MED 6 -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t>
  </si>
  <si>
    <t>RED 11 - Para el 2024, se ha incrementado la formalidad del empleo en 5.8 puntos porcentuales
(De 30.5% en 2018  a 36.30% en 2024)</t>
  </si>
  <si>
    <t>Las instituciones del sector económico deben consultar con el Ministerio de Trabajo sobre  la tendencia de los indicadores que integran la informalidad y / o formalidad del empleo,  establecer la vinculación y realizar una ficha de indicador</t>
  </si>
  <si>
    <t>RED 22 - Para el 2024, se ha incrementado en 3.5 puntos porcentuales, la tasa de crecimiento del PIB (De 3.1% en 2018 a 3.5% en 2024)</t>
  </si>
  <si>
    <t>M6- Para el año 2023 se mejoró en un punto porcentual el índice de solvencia del sistema bancario</t>
  </si>
  <si>
    <t>Las instituciones del sector económico deben consultar con el Banco de Guatemala sobre  la tendencia de los indicadores que integran el índice de solvencia del sistema bancario,  establecer la vinculación y realizar una ficha de indicador</t>
  </si>
  <si>
    <t>M7- Para el año 2023 se incrementó en 3.1 puntos porcentuales el margen de solvencia de las aseguradoras</t>
  </si>
  <si>
    <t>MED 8 - Para 2030, elaborar y poner en práctica políticas encaminadas a promover un turismo sostenible que cree puestos de trabajo y promueva la cultura y los productos locales.</t>
  </si>
  <si>
    <t>RED 10 - Para el 2024, se ha mantenido en 3.5 de calificación del índice de competitividad turística 
(de 3.5 en la edición 2017 del foro económico mundial).</t>
  </si>
  <si>
    <t>RELACIONES CON EL MUNDO</t>
  </si>
  <si>
    <t>M49-Para el año 2023 se ha completado el impulso de la marca país</t>
  </si>
  <si>
    <t>Proceso de mejora</t>
  </si>
  <si>
    <t>La institución responsable debe establecer el diseño y la dimensión de la marca país. Puede impulsarse desde Centro de Gobierno.</t>
  </si>
  <si>
    <t>M50-Para el año 2023 se ha mejorado la calificación el índice de competitividad turística en 0.6 puntos porcentuales</t>
  </si>
  <si>
    <t>5. Seguridad alimentaria y nutricional</t>
  </si>
  <si>
    <t>MED 9 - Para el año 2032, reducir en no menos de 25 puntos porcentuales la desnutrición crónica en niños y niñas menores de cinco años de los pueblos Maya, Xinka y Garífuna, y la no indígena con énfasis en el área rural.</t>
  </si>
  <si>
    <t>M26-Para el año 2023 se redujo la tasa desnutrición crónica en 7 puntos porcentuales</t>
  </si>
  <si>
    <t>SESAN deberá analizar el PEI 2017-2021 por lo indicado en el resultado final que al 2019 reducirán a un 10% la desnutrición crónica; en relación a lo que indica esta Meta PGG para reducir a un 7%.</t>
  </si>
  <si>
    <t>7. Fortalecimiento Institucional, seguridad y justicia</t>
  </si>
  <si>
    <t>MED 12- Crear instituciones eficaces, responsables y transparentes a todos los niveles</t>
  </si>
  <si>
    <t>M34- Para el año 2023 se ha incrementado en Q 17.0 millones el monto asignado al fondo social para la atención a desastres</t>
  </si>
  <si>
    <t xml:space="preserve">Programado en POA Conred, revisar el monto. 
</t>
  </si>
  <si>
    <t>GOBERNABILIDAD Y SEGURIDAD EN DESARROLLO</t>
  </si>
  <si>
    <t>M35-Para el año 2023 se ha reducido el índice de criminalidad en 20 puntos porcentuales</t>
  </si>
  <si>
    <t>Resultado Final de PEI MINGOB, revisar modelo y ajustar meta.</t>
  </si>
  <si>
    <t>RED 12-Para el 2024, se ha disminuido la tasa de homicidios en 11 puntos (De 21.5 en 2019 a 10.5  por cada cien mil habitantes en 2024)</t>
  </si>
  <si>
    <t xml:space="preserve">M36-Para el año 2023 se ha reducido la tasa de homicidios en 8.8 puntos porcentuales  </t>
  </si>
  <si>
    <t>Vigente, revisar meta planteada en PGG/PEI MINGOB, para ajustes, revisar Modelo para ampliarlo interstitucionalmente.</t>
  </si>
  <si>
    <t>M37-Para el año 2023 se ha incrementado en 4 el número de centros penitenciarios</t>
  </si>
  <si>
    <t>M38- Para el año 2023 se han conformado 340 organizaciones comunitarias de prevención</t>
  </si>
  <si>
    <t>Vinculado a resultado institucional del Mingob, ajustar la meta de Prevención, incorporar la nueva  producción que responde al Modelo Lógico y revisar la estructura presupuestaría comprometida.</t>
  </si>
  <si>
    <t>M39-Para el año 2023 se cuenta con un sistema de inteligencia reformado</t>
  </si>
  <si>
    <t>Esta meta es no presupuestable y se vincula a un eje estratégico del Plan Estratégico de Seguridad de la Nación y a la MED12, deberá impulsarse desde Centro de Gobierno, debe analizarse a través de la propuesta de fortalecimiento institucional planteada por la PGG. Incorporarse a la Agenda de Amenazas y Riesgos.</t>
  </si>
  <si>
    <t>M40-Para el año 2023 se ha incrementado en 5,000 el número de agentes de la Policía Nacional Civil</t>
  </si>
  <si>
    <t>Esta meta está contemplada en el PND y debe establecerse una estrategia de incorporación de recursos,  debido a que PNC tiene en la actualidad oficiales egresados que no han incorporado a la fuerza activa por falta de presupuesto del MINGOB, debe darse un acompañamiento estratégico (PNC, MINGOB,SEGEPLAN, MINFIN y Centro de Gobierno) de lo contrario la meta está en riesgo.</t>
  </si>
  <si>
    <t>RED 13- Para el 2024, se ha disminuido en 26 puntos la tasa de delitos cometidos contra el patrimonio de las personas</t>
  </si>
  <si>
    <t>Sin meta PGG 2020-2024</t>
  </si>
  <si>
    <t xml:space="preserve">RED 14-Para el 2024, se ha disminuido el porcentaje de  hechos de tránsito en 16 puntos porcentuales 
(De 87% de hechos de tránsito en 2019 a 71% en 2024)
</t>
  </si>
  <si>
    <t>RED 15-Para el 2024, se ha disminuido el porcentaje de  extorsiones  en 5 puntos porcentuales</t>
  </si>
  <si>
    <t xml:space="preserve">RED 16-Para el 2024, se ha disminuido la violencia intrafamiliar en 20 puntos porcentuales  </t>
  </si>
  <si>
    <t>M41: Para el año 2023 los 14 ministerios del Estado cuentan con programa E-goverment</t>
  </si>
  <si>
    <t>Proceso de mejora – debe ser gestionado estratégicamente desde INAP, Comisión contra la Corrupción y Centro de Gobierno. No presupuestable.</t>
  </si>
  <si>
    <t>M42 -Para el año 2023 se ha implementado la estrategia de descentralización en la gestión pública</t>
  </si>
  <si>
    <t>Proceso de mejora – debe ser gestionado estratégicamente desde Centro de Gobierno, Consejos de Desarrollo y SCEP.</t>
  </si>
  <si>
    <t>M43 - Para el año 2023 se ha implementado el Sistema Nacional de Planificación</t>
  </si>
  <si>
    <t>M45- Para el año 2023 se implementado la agenda legislativa en apoyo de la Política General de Gobierno (58 iniciativas de Ley presentadas al Congreso de la República)</t>
  </si>
  <si>
    <t>Proceso de Mejora</t>
  </si>
  <si>
    <t>Gestionado desde SGP y Centro de Gobierno hacia el Congreso de la República.</t>
  </si>
  <si>
    <t>M47 -Para el año 2023 se ha implementado la estrategia de atención a migrantes en Estados Unidos</t>
  </si>
  <si>
    <t>Responsable MINEX-CONAMIGUA, ambas instituciones deben generar nuevos PEI y contemplar estos resultados en la cadena de indicadores que se definan.</t>
  </si>
  <si>
    <t>Producto que esta vinculado al Resultado institucional de MINEX, ajustar meta en la Cadena de resultados.</t>
  </si>
  <si>
    <t>8. Educación</t>
  </si>
  <si>
    <t>MED 13 - Para 2030, velar porque todas las niñas y todos los niños tengan una enseñanza primaria y secundaria completa, gratuita, equitativa y de calidad que produzca resultados de aprendizajes pertinentes y efectivos.</t>
  </si>
  <si>
    <t>M10-Para el año 2023 se ha incrementado la tasa neta de cobertura en el nivel preprimario en 12 puntos porcentuales</t>
  </si>
  <si>
    <t>RED 17. Para el 2024, se incrementó en 4.6 puntos porcentuales la población que alcanza el nivel de lectura y en 3.53 puntos porcentuales la población que alcanza el nivel de matemática en niños y niñas del sexto grado del nivel primario, (de 40.40% en lectura en 2014 a 45 % a 2024 y de 44.47% en matemática a 48% a 2024)</t>
  </si>
  <si>
    <t>M11-Para el año 2023 se ha incrementado la tasa neta de cobertura en el nivel primario en 17 puntos porcentuales</t>
  </si>
  <si>
    <t>RED 18. Para el 2024, se incrementó en 05 puntos porcentuales la población que alcanza el nivel de lectura y en 03 puntos porcentuales la población que alcanza el nivel de matemática en jóvenes del tercer grado del ciclo básico del nivel medio, (de 15% en lectura en 2013 a 20% a 2024 y de 18% en matemática a 21% a 2024)</t>
  </si>
  <si>
    <t>M12-Para el año 2023 se ha incrementado la tasa neta de cobertura en el nivel básico en 17 puntos porcentuales</t>
  </si>
  <si>
    <t>M13-Para el año 2023 se ha incrementado la tasa neta de cobertura en el nivel diversificado en 11 puntos porcentuales</t>
  </si>
  <si>
    <t>RED 2. Para el 2024, se ha  reducido el analfabetismo en 9.3 puntos porcentuales  a nivel nacional (De 12.3% en 2016 a 3.0% en 2024) (CONALFA)</t>
  </si>
  <si>
    <t>M14-Para el año 2023 se redujo el porcentaje de la población analfabeta en 5.09 puntos porcentuales</t>
  </si>
  <si>
    <t>Revisar instrumentos de planificación, debido a que la meta de la PGG es menor a la contemplada en le PEI de CONALFA. (pag. 22 POA)</t>
  </si>
  <si>
    <t>M15-Para el año 2023 se ha incrementado la cobertura de seguro médico escolar a 3 millones de niños</t>
  </si>
  <si>
    <t>M16-Para el año 2023 se ha incrementado la inversión en servicios de alimentación escolar en Q 830.4 millones</t>
  </si>
  <si>
    <t>Revisar y ajustar los instrumentos de planificación de acuerdo a la meta PGG 2020-2024</t>
  </si>
  <si>
    <t>M17-Para el año 2023 se ha incrementado la cantidad de becas escolares para estudiantes del nivel básico y diversificado en 19,579</t>
  </si>
  <si>
    <t>M18-Para el año 2023 se ha incrementado el número de maestros graduados de licenciatura en 8,610</t>
  </si>
  <si>
    <t>M19-Para el año 2023 se ha incrementado en 8,000 el número de maestros</t>
  </si>
  <si>
    <t>9. Reforma fiscal integral</t>
  </si>
  <si>
    <t>MED 14 -Reforma fiscal integral: La carga tributaria ha superado el nivel observado en 2017 (12.1%), y el gasto social ha superado el nivel del 7% del PIB, obtenido en 2010.</t>
  </si>
  <si>
    <r>
      <rPr>
        <b/>
        <sz val="16"/>
        <color theme="1"/>
        <rFont val="Candara"/>
        <family val="2"/>
      </rPr>
      <t xml:space="preserve">No Presupuestable </t>
    </r>
    <r>
      <rPr>
        <sz val="16"/>
        <color theme="1"/>
        <rFont val="Candara"/>
        <family val="2"/>
      </rPr>
      <t xml:space="preserve">
RED 23. Para el 2024, se ha incrementado la carga tributaria en 0.8 puntos porcentuales y el gasto social en 0.4 puntos porcentuales (de 10.2 en 2018 a 11.0 en 2024).</t>
    </r>
  </si>
  <si>
    <t>10. Ordenamiento Territorial</t>
  </si>
  <si>
    <t xml:space="preserve">MED 15- El 100% de los municipios cuenta con planes de ordenamiento territorial integral que se implementan satisfactoriamente </t>
  </si>
  <si>
    <t xml:space="preserve">El MARN y MAGA como rectores del OT deben analizar la redacción del resultado, posteriormente trabajarlo en su planificación institucional para la coordinación con SEGEPLAN, SCEP y generar la propuesta de abordaje con las municipalidades. </t>
  </si>
  <si>
    <r>
      <rPr>
        <b/>
        <sz val="16"/>
        <color theme="1"/>
        <rFont val="Candara"/>
        <family val="2"/>
      </rPr>
      <t>No Presupuestable</t>
    </r>
    <r>
      <rPr>
        <sz val="16"/>
        <color theme="1"/>
        <rFont val="Candara"/>
        <family val="2"/>
      </rPr>
      <t xml:space="preserve">
RED 24. Para el 2024, se ha incrementado en 36 puntos porcentuales los gobiernos locales que mejoran la gestión municipal en función de sus competencias (De 14% en categorías media a alta en 2016 a 50% en 2024, según el Ranking de la gestión municipal).</t>
    </r>
  </si>
  <si>
    <t>2) Presentar CD que contenga las versiones digitales de los instrumentos y una impresión en ambas caras del papel.</t>
  </si>
  <si>
    <t>Alineación - Vinculación Estratégica  Sectorial e Institucional</t>
  </si>
  <si>
    <t xml:space="preserve">Identificación, análisis y priorización de la Problemática </t>
  </si>
  <si>
    <t>Las herramientas de planificación, tienen como objetivo apoyar  el proceso de análisis para la formulación de los instrumentos de planificación  institucional PEI, POM, POA, que permitan la identificación de las actividades que realizan las instituciones del sector público guatemalteco, tomando en consideración entre otros los artículos 2,8 ,17 Bis,30, 80 de la Ley Orgánica del Presupuesto y 3,4 ,11, 16,19 ,21, 24, 38 de su Reglamento. 
La Secretaria de Planificación y Programación de la Presidencia,  coordina las directrices necesarias para que el proceso de formulación de los instrumentos de planificación,  se oriente con el enfoque de gestión por resultados, para que se visibilicen los cambios sostenibles en la población, a través de las estrategias de análisis que permitan cumplir los  resultados institucionales y estratégicos.</t>
  </si>
  <si>
    <t xml:space="preserve">Estas herramientas de apoyo han sido elaborada en base a las buenas prácticas que se han detectado en el proceso a través de los años de implementación de la GpR. Las mismas están apoyando el uso de la "Guía Conceptual y de Planificación y Presupuesto por Resultados - Gestión por Resultados", la cual esta normada para la elaboración de estos instrumentos  en el "Reglamento de la Ley Orgánica del Presupuesto" Artículo 11. </t>
  </si>
  <si>
    <t>1) Entrega a las instituciones correspondientes según fechas establecidas en la "Ley Orgánica del Presupuesto" y su Reglamento. Artículo 2.</t>
  </si>
  <si>
    <t xml:space="preserve">Se cuenta con evidencia académica, registros estadísticos. </t>
  </si>
  <si>
    <t xml:space="preserve">** Ver página 7, Documento Guía Conceptual Gestión por Resultados </t>
  </si>
  <si>
    <t xml:space="preserve">***  Cuando se obtenga la información </t>
  </si>
  <si>
    <t xml:space="preserve">Descripción de la población objetivo que por mandato debe atender la institución: </t>
  </si>
  <si>
    <t xml:space="preserve">Comunidad Lingüística </t>
  </si>
  <si>
    <t>Intermedio</t>
  </si>
  <si>
    <t>Meta de la Política General de Gobierno asociada</t>
  </si>
  <si>
    <t xml:space="preserve"> INDICADOR DE RESULTADO (descripción)</t>
  </si>
  <si>
    <t>*Nota: según corresponda de acuerdo a  la Ley Orgánica del  Presupuesto (Artículo 17 Quater , ejecución presupuestaria por clasificador temático)</t>
  </si>
  <si>
    <t>4. Empleo e Inversión</t>
  </si>
  <si>
    <t>8,9,16</t>
  </si>
  <si>
    <t>Bienestar para la Gente</t>
  </si>
  <si>
    <t>* De darse el caso de no tener vinculación a Meta Estratégica PGG 2020-2024, llenar columna 8 (Objetivo Sectorial) y Columna 9 (Acción Estratégica) de la PGG.</t>
  </si>
  <si>
    <t>*Objetivo Sectorial  PGG 2020-2024</t>
  </si>
  <si>
    <t>*Acción Estratégica PGG 2020-2024</t>
  </si>
  <si>
    <t>Columna 12</t>
  </si>
  <si>
    <t>6, 7, 11, 12, 13, 14, 15</t>
  </si>
  <si>
    <t>9, 10, 11, 12</t>
  </si>
  <si>
    <t>Riqueza para todas y todos</t>
  </si>
  <si>
    <t>Guatemala urbana y rural</t>
  </si>
  <si>
    <t>Bienestar para la gente</t>
  </si>
  <si>
    <t>Recursos naturales hoy y para el futuro</t>
  </si>
  <si>
    <t>Estado garante de los derechos humanos y conductor del desarrollo</t>
  </si>
  <si>
    <t>ODS**</t>
  </si>
  <si>
    <t>**  Se sugiere consultar el documento Objetivos de Desarrollo Sostenible. Metas priorizadas. Guatemala</t>
  </si>
  <si>
    <t>M1- Para el año 2023 se ha incrementado en 2.60 puntos porcentuales la tasa de crecimiento del PIB real</t>
  </si>
  <si>
    <t>M2- Para el año 2023 el país ocupa la posición 85 en el ranking del índice de competitividad global</t>
  </si>
  <si>
    <t>M4- Para el año 2023 se redujo la tasa de informalidad del empleo en 6 puntos porcentuales</t>
  </si>
  <si>
    <t xml:space="preserve">• El MEM debe alinear la meta con su resultado institucional: “Para el 2032, se ha incrementado a 4.5% la energía renovable en la matriz energética (de 57.9% en 2015 a 62.4% en 2032)” y coordinar la producción institucional con INAB, CONAP, MARN cuando se relacione con cobertura forestal y protección de zonas de recarga hídrica.
• La institución responsable consultar con el INDE sobre la tendencia de los indicadores que integran la proporción de la población con acceso a energía eléctrica, establecer la vinculación y realizar una ficha del indicador.
</t>
  </si>
  <si>
    <t xml:space="preserve">• Se encuentra vinculada a resultado institucional del MINGOB de “Reducción de hacinamiento y ampliación de cobertura penitenciaria”.
•  Revisar proceso de proyectos, ya que MINGOB ha tenido problemas en años anteriores para concretarlos. Vincular a la ejecución de Nuevo Modelo Penitenciario.
• Revisar la base legal de la rectoría del MCIV en la construcción de infraestructura del Estado </t>
  </si>
  <si>
    <t>• Proceso de mejora – debe ser gestionado estratégicamente desde SEGEPLAN, MINFIN, SGP y Centro de Gobierno.
• SEGEPLAN debe incluir en los lineamientos de política este proceso de mejora para que, en la planificación de las instituciones, evidencien su inserción para fortalecer el SNP.</t>
  </si>
  <si>
    <t>M44- Para el año 2023 la totalidad de municipios implementan su plan de ordenamiento territorial</t>
  </si>
  <si>
    <t>• Sector Ambiente, pero podría requerirse cambios estructurales de gestión pública en la que se debe dar apoyo desde SEGEPLAN y Centro de Gobierno (entender superficie terrestre como el territorio nacional de Guatemala).
• INAB y CONAP deben de analizar la redacción de la meta estratégica 46. Es posible la coordinación de Insumos desde centro de gobierno</t>
  </si>
  <si>
    <t>M48- Para el 2023 se ha incrementado en 8 el número de consulados en Estados Unidos</t>
  </si>
  <si>
    <t>ECONOMÍA, COMPETITIVIDAD Y PROSPERIDAD / ESTADO RESPONSABLE TRANSPARENTE Y EFECTIVO</t>
  </si>
  <si>
    <t>Sin meta PGG 2020-2024
“Es necesario alcanzar un nivel de carga tributaria cercana al 14% del PIB” (PGG 2020-2024. Pág. 15)</t>
  </si>
  <si>
    <t>• Mejorar la recaudación por parte de la SAT
• Revisar los procesos administrativos de la recaudación para contribuir con su incremento.
• No presupuestable, se deben construir estrategias políticas para poder alcanzar el resultado (Acciones del Centro de Gobierno).</t>
  </si>
  <si>
    <r>
      <t>M9- Para el año 2023 se ha incrementado el</t>
    </r>
    <r>
      <rPr>
        <b/>
        <u/>
        <sz val="16"/>
        <color theme="1"/>
        <rFont val="Candara"/>
        <family val="2"/>
      </rPr>
      <t xml:space="preserve"> </t>
    </r>
    <r>
      <rPr>
        <sz val="16"/>
        <color theme="1"/>
        <rFont val="Candara"/>
        <family val="2"/>
      </rPr>
      <t>monto de los créditos para emprendimientos de familias pobres a Q 200,000,000.0</t>
    </r>
  </si>
  <si>
    <t>• Esta meta PGG corresponde a un subproducto según instrumentos de planificación del MSPAS, pero no está vinculado a un resultado institucional, por lo que deberá definir un resultado en el PEI
• Revisar la base legal de la rectoría del MCIV en la construcción de infraestructura del Estado</t>
  </si>
  <si>
    <t>Clasificación Meta PGG según enfoque GpR</t>
  </si>
  <si>
    <t>La institución responsable debe revisar las metas estratégicas y vincularlas al cumplimiento de la meta.</t>
  </si>
  <si>
    <t>El MIDES deberá revisar la meta PGG con lo contemplado en los productos y subproductos de los instrumentos de planificación y definir los resultados institucionales al que se vincula</t>
  </si>
  <si>
    <t>PEI de MSPAS vigente al 2032 y contempla este resultado, únicamente deberá revisar los porcentajes entre esta meta y lo que indica el PEI con la reducción de un 20%</t>
  </si>
  <si>
    <t>Las instituciones del sector económico deben realizar la revisión de los pilares que integran el índice, establecer la vinculación a los mismos y  realizar una ficha por cada pilar.</t>
  </si>
  <si>
    <t>Las instituciones del sector económico deben realizar la revisión de los indicadores que integran el índice, establecer la vinculación a los mismos y  realizar una ficha por cada pilar.</t>
  </si>
  <si>
    <t>Las instituciones del sector económico deben consultar con el Súper Intendencia de Bancos sobre  la tendencia de los indicadores que integran el índice de solvencia del sistema bancario,  establecer la vinculación y realizar una ficha de indicador</t>
  </si>
  <si>
    <t>Las instituciones del sector económico deben realizar la revisión de los pilares que integran el índice, establecer la vinculación a los mismos y  realizar una ficha por cada uno.</t>
  </si>
  <si>
    <t>Resultado intermedio de MINGOB, actualizar modelo para hacerlo desde una visión sectorial.</t>
  </si>
  <si>
    <t xml:space="preserve">El MINEDUC deberá readecuar en los instrumentos de planificación institucional  la meta PGG </t>
  </si>
  <si>
    <t xml:space="preserve">El MINEDUC deberá readecuar en los instrumentos de planificación institucional  la meta de la PGG 2020-2024 </t>
  </si>
  <si>
    <t>MED 16- En 2032, los gobiernos municipales alcanzan una mayor capacidad de gestión para atender las necesidades y demandas de la ciudadanía.</t>
  </si>
  <si>
    <t xml:space="preserve">Por ser un proceso de mejora, no puede presupuestarse en la red programática institucional. </t>
  </si>
  <si>
    <t>MATRIZ DE ALINEACIÓN_ VINCULACION ESTRATEGICA A NIVEL SECTORIAL E INSTITUCIONAL                                                                                                                                                                                                          SPPD-03</t>
  </si>
  <si>
    <t>1.2.4.5.6.8.9.10.16</t>
  </si>
  <si>
    <t xml:space="preserve">RED 1. Para el 2024, se ha disminuido la pobreza y pobreza extrema con énfasis en los departamentos priorizados, en 27.8 puntos porcentuales (Departamentos priorizados: Alta Verapaz, Sololá, Totonicapán, Huehuetenango, Quiché, Chiquimula) (MIDES-MINECO)                                                                                </t>
  </si>
  <si>
    <t xml:space="preserve"> RED 1. Para el 2024, se ha disminuido la pobreza y pobreza extrema con énfasis en los departamentos priorizados, en 27.8 puntos porcentuales (Departamentos priorizados: Alta Verapaz, Sololá, Totonicapán, Huehuetenango, Quiché, Chiquimula) (MIDES-MINECO)                                                                                </t>
  </si>
  <si>
    <t>Accion PGG</t>
  </si>
  <si>
    <t>3,4,8</t>
  </si>
  <si>
    <t>2,12,15</t>
  </si>
  <si>
    <t>4,8,9,16</t>
  </si>
  <si>
    <t>1,10,11,16</t>
  </si>
  <si>
    <t>1,2,3,4,5,8,17</t>
  </si>
  <si>
    <t>PROGRAMA 11: APOYO A LA AGRICULTURA FAMILIAR</t>
  </si>
  <si>
    <t>Subprograma 01: Apoyo para el consumo adecuado de alimentos</t>
  </si>
  <si>
    <t>Servicios de dirección y coordinación</t>
  </si>
  <si>
    <t xml:space="preserve">Documento </t>
  </si>
  <si>
    <t>Dotación de alimentos a familias por trabajos comunitarios , damnificados por eventos climáticos y desastres naturales y personas vulnerables a riesgos.</t>
  </si>
  <si>
    <t>Asistencia Alimentaria</t>
  </si>
  <si>
    <t>Documento</t>
  </si>
  <si>
    <t>Evento</t>
  </si>
  <si>
    <t>x</t>
  </si>
  <si>
    <t>Se ha incrementado en el país la capacidad de resiliencia y adaptación al cambio climatico</t>
  </si>
  <si>
    <t>Ambiente y recursos naturales</t>
  </si>
  <si>
    <t>El indicador pretende medir el grado de rendimient o del Plan operativo anual expresado en calidad y cantidad del producto cartográfico y geográfico adquirido por lo clientes, y de esta manera saber el aporte que haga la entidad a los planes de desarrollo del pais, en lo político, social y cultural, asi como aportar el insumo necesario para los planes de contingencia ante desastres naturales derivados del cambio climático como deslizamientos, erupciónes volcánicas, huracanes etc.</t>
  </si>
  <si>
    <t>Números de clientes atendidos en un periódo de tiempo, generalmente un mes, expresado en un porcentaje mensual comparado con la meta anual.</t>
  </si>
  <si>
    <t>xx</t>
  </si>
  <si>
    <t xml:space="preserve">Facturas que emite la caja registradora al momento que los clientes adquieren el producto cartográfico y geográfico.   </t>
  </si>
  <si>
    <t>Departamento de Mercadeo y Ventas.</t>
  </si>
  <si>
    <t>factura que emite la caja registradora , se compila en una forma mensual, para luego ser consolidada  como un reporte mensual de ventas.</t>
  </si>
  <si>
    <t>Servicio de cartografia Nacional</t>
  </si>
  <si>
    <t>registro</t>
  </si>
  <si>
    <t>Mantener y monitorear la red de 3 estaciones  geodésicas CORS de tal forma que estas estaciones siempre estén recibiendo y transmitiendo datos e información generada por el sistema de GPS y proporcioen el soporte técnico para referir todos los puntos que se estén posicionando con GPS topográfico y geodésico a nivel nacional. (Geodesia)</t>
  </si>
  <si>
    <t>Realizar el mantenimiento geodésico y actualización de coordenadas geodésicas con técnología del Sistema de Posicionamiento Global GPS en un total de  16 estaciones geodésicas  Pasivas Bloque Oeste.</t>
  </si>
  <si>
    <t>Utilizar el sistema de Posicionamiento Global GPS para las observaciones que se realizarán en 4 puntos del Volcán de Pacaya en cuatro sesiones al año.</t>
  </si>
  <si>
    <t>Recuperar 60 BMs de la segunda fase línea B y   renivelar un total de 18 Bancos de Marca  ( BMs )  que forman parte de las lineas de nivelación B  (10) y C (8)   Segunda Fase</t>
  </si>
  <si>
    <t>Recuperación , restauración y geoposicionamiento de vértices geodésicos utilizados en la demarcación de la frontera  Guatemala-Honduras, Guatemala- Mexico. (Geodesia)</t>
  </si>
  <si>
    <t>Caracterización del uso del suelo urbano del municipio de Malacatán, departamento de San Marcos. (Geografía)</t>
  </si>
  <si>
    <t>Caracterización del uso del suelo urbano del municipio de Panajachel,  departamento de Sololá.</t>
  </si>
  <si>
    <t>Caracterización del uso y cobertura del suelo de la cuenca hidrográfica del lago de izabal y río dulce</t>
  </si>
  <si>
    <t>Caracterización del uso y cobertura del suelo de la cuenca hidrográfica del rio Polochic</t>
  </si>
  <si>
    <t>Actualización de Toponimia (lugares poblados) de los municipios del territorio nacional (departamento de Baja Verapaz). (Geografía)</t>
  </si>
  <si>
    <t>Implementar, actualizar y dar mantenimiento a la base de límites intermunicipales e interdepartamentales de Territorio Nacional. (apoyo al catastro)</t>
  </si>
  <si>
    <t>Revisión y Actualización cartográfica de los shapes  limítrofes del departamento de Jalapa, Jalapa, San Pedro pinula, San Luis Jilotepeque, San Manuel Chaparrón y Monjas.</t>
  </si>
  <si>
    <t>Realizar estudio preliminar documental de seis municipios del departamento de chiquimula; Chiquimula, San José La Arada, San Juan Hermita, Camotán, Jocotán, Olopa. (Apoyo al catastro)</t>
  </si>
  <si>
    <t xml:space="preserve">Generación de la  base de datos de hojas topográficas escala 1:50:000 actualizada en base de datos vectoriales con atributos. (Cartografía) </t>
  </si>
  <si>
    <t xml:space="preserve">Generación de mapas urbanos municipales de la república de Guatemala a escala grande. (Cartografía) </t>
  </si>
  <si>
    <t xml:space="preserve">Generación de cartografía básica de hojas a escala 1:25:000. (Cartografía) </t>
  </si>
  <si>
    <t>Actualización de la toma de fotografía aérea digital en toda la República de Guatemala, con sus 22 departamentos y 340 municipios, 108,889 km2. (Fotogrametría).</t>
  </si>
  <si>
    <t>Generación y vectorización fotogramétrica de mapas urbanos de diferentes cabeceras municipales a escala 1:10:000. (Fotogrametría).</t>
  </si>
  <si>
    <t>Generación de ortofoto digital o Georeferenciación en 50 Kms cuadrados en cabeceras departamentales y cabeceras municipales.(Fotogrametría).</t>
  </si>
  <si>
    <t>Escaneo semi-fotogramétrico y digitalización de los rollos de película de fotografías aéreas análogas en areas urbanas o rurales de cabeceras municipales. (Fotogrametría).</t>
  </si>
  <si>
    <t>Mantenimiento y reparaciones al equipo de cómputo del Instituto Geografico Nacional, asi como los de servidores de almacenamiento masivo de información geográfica  y Catastral. (Informática)</t>
  </si>
  <si>
    <t>Actualización y mantenimiento de página Web y  las redes de comunicación del IGN. (Informática)</t>
  </si>
  <si>
    <t xml:space="preserve">Administración y soporte de sistema tecnológico de tres estaciónes geodesica CORS. (Informática)   </t>
  </si>
  <si>
    <t>Reactivación e implemetacion del geoportal e integración de servicio a sistema nacional de información geográfica. (Informática)</t>
  </si>
  <si>
    <t>Mantenimiento del Centro de Datos, en sistema de enfriamiento, sistema eléctrico, protecciòn a tormentas eléctricas,  y seguridad fisica. (Informática)</t>
  </si>
  <si>
    <t>Actualización y modernización, de equipos y canales de trasmisión de información. (Informática)</t>
  </si>
  <si>
    <t>Kilómetro cuadrado</t>
  </si>
  <si>
    <t>evento</t>
  </si>
  <si>
    <t>Kilómetro Lineal</t>
  </si>
  <si>
    <t>Registro</t>
  </si>
  <si>
    <t>Plano</t>
  </si>
  <si>
    <t>Aparato de Cómputo</t>
  </si>
  <si>
    <t>Sistema informático</t>
  </si>
  <si>
    <t>Caso</t>
  </si>
  <si>
    <t>5.6 km²</t>
  </si>
  <si>
    <t>6.5 km²</t>
  </si>
  <si>
    <t>2,318 km²</t>
  </si>
  <si>
    <t>3198 km²</t>
  </si>
  <si>
    <t>11 km²</t>
  </si>
  <si>
    <t>2520 km²</t>
  </si>
  <si>
    <t>2023 km²</t>
  </si>
  <si>
    <t>4889 km²</t>
  </si>
  <si>
    <t>6.2 km²</t>
  </si>
  <si>
    <t>452 km²</t>
  </si>
  <si>
    <t>2288 km²</t>
  </si>
  <si>
    <t>9.1 km²</t>
  </si>
  <si>
    <t>Instituto Geografico Nacional</t>
  </si>
  <si>
    <t>Se ha incrementado en el país la capacidad de resiliencia y adaptación al cambio climático</t>
  </si>
  <si>
    <t>Personas atendidas en el departamento de Mercadeo y ventas , que generan documento de venta, lo cual es una factura contable</t>
  </si>
  <si>
    <t>No. De facturaas emitidas a clientes por cien/meta anual de ventas.</t>
  </si>
  <si>
    <t>Servicios de Cartografía Nacional.</t>
  </si>
  <si>
    <t>Indicador de resultado , ventas mensuales por 100/ metal anual  de ventas.</t>
  </si>
  <si>
    <t>Se ha incrementado en el país la capacidad de resilencia y adaptación al cambio climatico</t>
  </si>
  <si>
    <t>Servicio de Cartografía Nacional</t>
  </si>
  <si>
    <t>SERVICIO DE LA CARTOGRAFÍA NACIONAL</t>
  </si>
  <si>
    <t>REGISTRO</t>
  </si>
  <si>
    <t>SERVICIOS DE CARTOGRAFÍA NACIONAL</t>
  </si>
  <si>
    <t>Ventas de material cartográfico y Geografico. / No de facturas emitidas por mes pro 100/ meta anual de ventas</t>
  </si>
  <si>
    <t>Sector femenino beneficiado indirectamente con las actividades del Plan Operativo Anual del Instituto Geográfico Nacional</t>
  </si>
  <si>
    <t>SERVICIO DE CARTOGRAFIA NACIONAL</t>
  </si>
  <si>
    <t>Geografia y Cartografia Básica, límites municipales, bancos de marca, mapas, ortofotos, caracterizaciones urbanas</t>
  </si>
  <si>
    <t>Todo el Territorio Nacional</t>
  </si>
  <si>
    <t>Ventas de productos y Servicos Cartográficos y Geográficos</t>
  </si>
  <si>
    <t>La información de este cuadro se podrá ver en el POM de la presente formulación</t>
  </si>
  <si>
    <r>
      <rPr>
        <sz val="16"/>
        <color rgb="FFFF0000"/>
        <rFont val="Candara"/>
        <family val="2"/>
      </rPr>
      <t>El MAGA deberá establecer un plan nacional para cubrir los limites municipales de todo el Territorio Naciona</t>
    </r>
    <r>
      <rPr>
        <sz val="16"/>
        <rFont val="Candara"/>
        <family val="2"/>
      </rPr>
      <t>l</t>
    </r>
  </si>
  <si>
    <t>Establecer los lineamientos por regiones, para realizar la delimitación física que corresponde a los limites de cada municipio</t>
  </si>
  <si>
    <t>Beneficiamos indirectamente a la población, sector empresarial, sector publico, nacional y extranjero</t>
  </si>
  <si>
    <r>
      <rPr>
        <sz val="12"/>
        <color rgb="FFFF0000"/>
        <rFont val="Candara"/>
        <family val="2"/>
      </rPr>
      <t>El MAGA deberá establecer un plan nacional para cubrir los limites municipales de todo el Territorio Naciona</t>
    </r>
    <r>
      <rPr>
        <sz val="12"/>
        <rFont val="Candara"/>
        <family val="2"/>
      </rPr>
      <t>l</t>
    </r>
  </si>
  <si>
    <t>Agua pura</t>
  </si>
  <si>
    <t>Garrafon</t>
  </si>
  <si>
    <t>Unidad de compras del IGN</t>
  </si>
  <si>
    <t>Wipé</t>
  </si>
  <si>
    <t>libra</t>
  </si>
  <si>
    <t>persianas</t>
  </si>
  <si>
    <t>Botas de cuero</t>
  </si>
  <si>
    <t>par</t>
  </si>
  <si>
    <t>Papel bond carta</t>
  </si>
  <si>
    <t>Resma</t>
  </si>
  <si>
    <t>Papel bond oficio</t>
  </si>
  <si>
    <t>Papel para ploter</t>
  </si>
  <si>
    <t>rollo</t>
  </si>
  <si>
    <t>Papel couche</t>
  </si>
  <si>
    <t>Papel higiénico</t>
  </si>
  <si>
    <t>Caja</t>
  </si>
  <si>
    <t>Servilletas</t>
  </si>
  <si>
    <t>paquete</t>
  </si>
  <si>
    <t>Folder manila oficio</t>
  </si>
  <si>
    <t xml:space="preserve">Unidad  </t>
  </si>
  <si>
    <t>Folder manila carta</t>
  </si>
  <si>
    <t>Unidad</t>
  </si>
  <si>
    <t>sobre manila media carta</t>
  </si>
  <si>
    <t>sobre manila carta</t>
  </si>
  <si>
    <t>sobre manila oficio</t>
  </si>
  <si>
    <t>maskintape</t>
  </si>
  <si>
    <t>notas adhesivas</t>
  </si>
  <si>
    <t>Archivadores carta</t>
  </si>
  <si>
    <t>unidad</t>
  </si>
  <si>
    <t>Archivadores oficio</t>
  </si>
  <si>
    <t>notas adhesivas 1 1/2 por 2</t>
  </si>
  <si>
    <t>Flechas adhesivas</t>
  </si>
  <si>
    <t>Libretas de taquigrafia</t>
  </si>
  <si>
    <t xml:space="preserve">suscripción </t>
  </si>
  <si>
    <t>servicio</t>
  </si>
  <si>
    <t>formularios caja fiscal</t>
  </si>
  <si>
    <t>Llantas</t>
  </si>
  <si>
    <t>Guantes</t>
  </si>
  <si>
    <t>pares</t>
  </si>
  <si>
    <t>Botas de hule</t>
  </si>
  <si>
    <t>Manguera</t>
  </si>
  <si>
    <t>cloro</t>
  </si>
  <si>
    <t>Galon</t>
  </si>
  <si>
    <t>thinner</t>
  </si>
  <si>
    <t>Aceite</t>
  </si>
  <si>
    <t xml:space="preserve"> cubeta</t>
  </si>
  <si>
    <t>Liquido de frenos</t>
  </si>
  <si>
    <t>Litros</t>
  </si>
  <si>
    <t>cupones de combustible de Q 50.00</t>
  </si>
  <si>
    <t>cupones de combustible de Q 100.00</t>
  </si>
  <si>
    <t xml:space="preserve">Baygon </t>
  </si>
  <si>
    <t>toner HP 53A</t>
  </si>
  <si>
    <t>Toner TN 114 53A</t>
  </si>
  <si>
    <t>Tinta HP negro 81</t>
  </si>
  <si>
    <t>Tinta HP No. 81 amarillo</t>
  </si>
  <si>
    <t>Tinta HP 81 Cyan</t>
  </si>
  <si>
    <t>Tinta HP 81 magenta</t>
  </si>
  <si>
    <t>Tinta HP 81 Cyan light</t>
  </si>
  <si>
    <t>Tinta HP 81 magenta light</t>
  </si>
  <si>
    <t>Tinta PG-40</t>
  </si>
  <si>
    <t>Tinta CL-41</t>
  </si>
  <si>
    <t>Tinta HP 45</t>
  </si>
  <si>
    <t>Tinta Lexmark 16</t>
  </si>
  <si>
    <t>Tinta Lexmark 26</t>
  </si>
  <si>
    <t>Tinta Lexmark 17</t>
  </si>
  <si>
    <t>Tinta HP 15</t>
  </si>
  <si>
    <t>Toner HP K2612A</t>
  </si>
  <si>
    <t>Cabazal C4823A amarillo</t>
  </si>
  <si>
    <t xml:space="preserve">Cabezal C4820A negro </t>
  </si>
  <si>
    <t>Cabezal 4822A magenta</t>
  </si>
  <si>
    <t xml:space="preserve">Tinta C4871A negro </t>
  </si>
  <si>
    <t>Tinta C4848A Yellow</t>
  </si>
  <si>
    <t>Tinta C4847A magenta</t>
  </si>
  <si>
    <t xml:space="preserve">Tinta 51645A </t>
  </si>
  <si>
    <t xml:space="preserve">Toner sharp </t>
  </si>
  <si>
    <t xml:space="preserve">Cabezal C4950A negro </t>
  </si>
  <si>
    <t>Cabezal C4951A  Cyan</t>
  </si>
  <si>
    <t>Cabezal C4952A  magenta</t>
  </si>
  <si>
    <t>Cabezal C4953A Yellow</t>
  </si>
  <si>
    <t>Cabezal C4954A Cyan claro</t>
  </si>
  <si>
    <t>Cabezal C4955A Magenta claro</t>
  </si>
  <si>
    <t>Bolsa para basura grande</t>
  </si>
  <si>
    <t>caja</t>
  </si>
  <si>
    <t xml:space="preserve">Bolsa para basura mediana </t>
  </si>
  <si>
    <t>Bolsa transparente de 12x15x3</t>
  </si>
  <si>
    <t>millar</t>
  </si>
  <si>
    <t>Tiras de Velobinder</t>
  </si>
  <si>
    <t>lavador de rodillos</t>
  </si>
  <si>
    <t xml:space="preserve">Galon </t>
  </si>
  <si>
    <t>Papel fotográfico de 20x24</t>
  </si>
  <si>
    <t xml:space="preserve"> pliego</t>
  </si>
  <si>
    <t>Pelicula para cámara 24x30</t>
  </si>
  <si>
    <t>rollos</t>
  </si>
  <si>
    <t>Revelador</t>
  </si>
  <si>
    <t>Fijador AGFA G386</t>
  </si>
  <si>
    <t>Galón</t>
  </si>
  <si>
    <t>Limpiador Rc-95</t>
  </si>
  <si>
    <t>Placas litográficas</t>
  </si>
  <si>
    <t>Unidades</t>
  </si>
  <si>
    <t>Cemento solvente</t>
  </si>
  <si>
    <t>Sikasil pomo</t>
  </si>
  <si>
    <t>pomo</t>
  </si>
  <si>
    <t>limpiador de placas</t>
  </si>
  <si>
    <t>Contrallave al piso</t>
  </si>
  <si>
    <t>Contrallave para inodoros</t>
  </si>
  <si>
    <t>Botel de metal para basusra</t>
  </si>
  <si>
    <t>Tornillos con tuerca</t>
  </si>
  <si>
    <t>Balcones de metal</t>
  </si>
  <si>
    <t>Brocas encaminadoras</t>
  </si>
  <si>
    <t>Candados de 50 MM.</t>
  </si>
  <si>
    <t>Copias de llave</t>
  </si>
  <si>
    <t>Sellos de madera</t>
  </si>
  <si>
    <t>CDs con sobre</t>
  </si>
  <si>
    <t>Boligráfo rojo</t>
  </si>
  <si>
    <t xml:space="preserve">Boligrafo negro </t>
  </si>
  <si>
    <t>Sellos automaticos</t>
  </si>
  <si>
    <t>Goma en barra</t>
  </si>
  <si>
    <t>Goma liquida</t>
  </si>
  <si>
    <t>Corrector tipo pluma</t>
  </si>
  <si>
    <t>Humecedor de dedos</t>
  </si>
  <si>
    <t>Fastener metálicos</t>
  </si>
  <si>
    <t>Cinta mágica</t>
  </si>
  <si>
    <t xml:space="preserve">Boligrafo azul </t>
  </si>
  <si>
    <t xml:space="preserve">Lapiz </t>
  </si>
  <si>
    <t>Grapas standard</t>
  </si>
  <si>
    <t>cinta para empaque</t>
  </si>
  <si>
    <t>marcador fluorescente</t>
  </si>
  <si>
    <t>marcador permanente</t>
  </si>
  <si>
    <t>minas .05</t>
  </si>
  <si>
    <t>portaminas</t>
  </si>
  <si>
    <t>engrapadoras</t>
  </si>
  <si>
    <t>almohadilla para pizarron</t>
  </si>
  <si>
    <t xml:space="preserve">Almohadilla para sello </t>
  </si>
  <si>
    <t>pegamento rubber</t>
  </si>
  <si>
    <t>DVDs con sobre</t>
  </si>
  <si>
    <t>Clips  standard</t>
  </si>
  <si>
    <t>Esponja lava trastos</t>
  </si>
  <si>
    <t>Jabon liquido para manos</t>
  </si>
  <si>
    <t>Jabon lava trastos</t>
  </si>
  <si>
    <t>Tarro</t>
  </si>
  <si>
    <t>Detergente en polvo 1000 gramos</t>
  </si>
  <si>
    <t>bolsa</t>
  </si>
  <si>
    <t>Limpiador en polvo 600 gramos</t>
  </si>
  <si>
    <t>bote</t>
  </si>
  <si>
    <t>Desinfectante para piso</t>
  </si>
  <si>
    <t>Mechas No. 16</t>
  </si>
  <si>
    <t xml:space="preserve">Limpiador de tela </t>
  </si>
  <si>
    <t>Escobas grandes</t>
  </si>
  <si>
    <t>Cepillos para lavar manos</t>
  </si>
  <si>
    <t>Recogedor de basura</t>
  </si>
  <si>
    <t>mascarillas</t>
  </si>
  <si>
    <t>Desodorante ambiental pastillas</t>
  </si>
  <si>
    <t>Baterias do ble AA</t>
  </si>
  <si>
    <t>Regleta de 6 tomas</t>
  </si>
  <si>
    <t>Cable USB</t>
  </si>
  <si>
    <t>Bombilla dicroica</t>
  </si>
  <si>
    <t>Bombilla de 35 Watts</t>
  </si>
  <si>
    <t>Personal Contratado 011, 022,031,029</t>
  </si>
  <si>
    <t>Personal</t>
  </si>
  <si>
    <t>varios reglones</t>
  </si>
  <si>
    <t xml:space="preserve">11000 y 32000 </t>
  </si>
  <si>
    <t>Global</t>
  </si>
  <si>
    <t>Gastos varios, luz, telefono.</t>
  </si>
  <si>
    <t>varios</t>
  </si>
  <si>
    <t>Varios reglones</t>
  </si>
  <si>
    <t>total personal</t>
  </si>
  <si>
    <t>Recursos Humanos</t>
  </si>
  <si>
    <t>Unidad de compras del IGN y Bienes y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</si>
</sst>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quot;* #,##0.00_-;\-&quot;Q&quot;* #,##0.00_-;_-&quot;Q&quot;* &quot;-&quot;??_-;_-@_-"/>
    <numFmt numFmtId="165" formatCode="_-* #,##0.00_-;\-* #,##0.00_-;_-* &quot;-&quot;??_-;_-@_-"/>
    <numFmt numFmtId="166" formatCode="_(&quot;Q&quot;* #,##0.00_);_(&quot;Q&quot;* \(#,##0.00\);_(&quot;Q&quot;* &quot;-&quot;??_);_(@_)"/>
    <numFmt numFmtId="167" formatCode="0.0"/>
    <numFmt numFmtId="168" formatCode="_(* #,##0_);_(* \(#,##0\);_(* &quot;-&quot;??_);_(@_)"/>
    <numFmt numFmtId="169" formatCode="&quot;Q&quot;#,##0.00"/>
    <numFmt numFmtId="170" formatCode="#,##0.0"/>
  </numFmts>
  <fonts count="1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b/>
      <sz val="12"/>
      <name val="Arial"/>
      <family val="2"/>
    </font>
    <font>
      <b/>
      <sz val="11"/>
      <name val="Arial"/>
      <family val="2"/>
    </font>
    <font>
      <sz val="10"/>
      <name val="Arial"/>
      <family val="2"/>
    </font>
    <font>
      <b/>
      <sz val="9"/>
      <name val="Arial"/>
      <family val="2"/>
    </font>
    <font>
      <sz val="10"/>
      <color indexed="10"/>
      <name val="Arial"/>
      <family val="2"/>
    </font>
    <font>
      <sz val="12"/>
      <name val="Arial"/>
      <family val="2"/>
    </font>
    <font>
      <sz val="14"/>
      <name val="Arial"/>
      <family val="2"/>
    </font>
    <font>
      <u/>
      <sz val="10"/>
      <color indexed="12"/>
      <name val="Arial"/>
      <family val="2"/>
    </font>
    <font>
      <sz val="12"/>
      <color indexed="8"/>
      <name val="Arial"/>
      <family val="2"/>
    </font>
    <font>
      <sz val="18"/>
      <color indexed="56"/>
      <name val="Verdana"/>
      <family val="2"/>
    </font>
    <font>
      <b/>
      <sz val="22"/>
      <color indexed="56"/>
      <name val="Rockwell Extra Bold"/>
      <family val="1"/>
    </font>
    <font>
      <sz val="18"/>
      <color indexed="56"/>
      <name val="Rockwell Extra Bold"/>
      <family val="1"/>
    </font>
    <font>
      <sz val="8"/>
      <color indexed="56"/>
      <name val="Rockwell Extra Bold"/>
      <family val="1"/>
    </font>
    <font>
      <sz val="11"/>
      <name val="Arial"/>
      <family val="2"/>
    </font>
    <font>
      <sz val="12"/>
      <name val="Calibri"/>
      <family val="2"/>
    </font>
    <font>
      <b/>
      <sz val="12"/>
      <color indexed="56"/>
      <name val="Calibri"/>
      <family val="2"/>
    </font>
    <font>
      <b/>
      <sz val="12"/>
      <color indexed="60"/>
      <name val="Cardana"/>
    </font>
    <font>
      <sz val="10"/>
      <name val="Arial"/>
      <family val="2"/>
    </font>
    <font>
      <b/>
      <sz val="14"/>
      <name val="Candara"/>
      <family val="2"/>
    </font>
    <font>
      <b/>
      <sz val="12"/>
      <name val="Candara"/>
      <family val="2"/>
    </font>
    <font>
      <b/>
      <sz val="16"/>
      <name val="Calibri"/>
      <family val="2"/>
    </font>
    <font>
      <b/>
      <sz val="16"/>
      <name val="Candara"/>
      <family val="2"/>
    </font>
    <font>
      <b/>
      <sz val="18"/>
      <name val="Candara"/>
      <family val="2"/>
    </font>
    <font>
      <b/>
      <sz val="20"/>
      <name val="Candara"/>
      <family val="2"/>
    </font>
    <font>
      <b/>
      <sz val="12"/>
      <color indexed="56"/>
      <name val="Candara"/>
      <family val="2"/>
    </font>
    <font>
      <b/>
      <sz val="14"/>
      <color indexed="63"/>
      <name val="Candara"/>
      <family val="2"/>
    </font>
    <font>
      <sz val="10"/>
      <name val="Candara"/>
      <family val="2"/>
    </font>
    <font>
      <sz val="11"/>
      <color theme="1"/>
      <name val="Calibri"/>
      <family val="2"/>
      <scheme val="minor"/>
    </font>
    <font>
      <b/>
      <sz val="15"/>
      <color theme="3"/>
      <name val="Calibri"/>
      <family val="2"/>
      <scheme val="minor"/>
    </font>
    <font>
      <b/>
      <sz val="11"/>
      <color theme="3"/>
      <name val="Calibri"/>
      <family val="2"/>
      <scheme val="minor"/>
    </font>
    <font>
      <b/>
      <sz val="12"/>
      <color theme="1"/>
      <name val="Candara"/>
      <family val="2"/>
    </font>
    <font>
      <b/>
      <sz val="18"/>
      <color theme="1"/>
      <name val="Candara"/>
      <family val="2"/>
    </font>
    <font>
      <b/>
      <sz val="12"/>
      <color theme="1"/>
      <name val="Calibri"/>
      <family val="2"/>
    </font>
    <font>
      <sz val="20"/>
      <color theme="1"/>
      <name val="Candara"/>
      <family val="2"/>
    </font>
    <font>
      <b/>
      <sz val="14"/>
      <color theme="1"/>
      <name val="Candara"/>
      <family val="2"/>
    </font>
    <font>
      <sz val="11"/>
      <name val="Candara"/>
      <family val="2"/>
    </font>
    <font>
      <b/>
      <sz val="16"/>
      <color theme="2" tint="-0.499984740745262"/>
      <name val="Arial"/>
      <family val="2"/>
    </font>
    <font>
      <b/>
      <u/>
      <sz val="12"/>
      <color rgb="FF3B3838"/>
      <name val="Arial"/>
      <family val="2"/>
    </font>
    <font>
      <sz val="12"/>
      <color rgb="FF3B3838"/>
      <name val="Arial"/>
      <family val="2"/>
    </font>
    <font>
      <sz val="12"/>
      <color theme="1"/>
      <name val="Candara"/>
      <family val="2"/>
    </font>
    <font>
      <sz val="16"/>
      <name val="Candara"/>
      <family val="2"/>
    </font>
    <font>
      <sz val="18"/>
      <color theme="1"/>
      <name val="Candara"/>
      <family val="2"/>
    </font>
    <font>
      <sz val="18"/>
      <name val="Candara"/>
      <family val="2"/>
    </font>
    <font>
      <sz val="20"/>
      <name val="Candara"/>
      <family val="2"/>
    </font>
    <font>
      <sz val="18"/>
      <name val="Calibri"/>
      <family val="2"/>
    </font>
    <font>
      <b/>
      <sz val="11"/>
      <name val="Candara"/>
      <family val="2"/>
    </font>
    <font>
      <sz val="11"/>
      <color theme="1"/>
      <name val="Candara"/>
      <family val="2"/>
    </font>
    <font>
      <b/>
      <sz val="11"/>
      <color indexed="8"/>
      <name val="Candara"/>
      <family val="2"/>
    </font>
    <font>
      <sz val="10"/>
      <color theme="1"/>
      <name val="Candara"/>
      <family val="2"/>
    </font>
    <font>
      <b/>
      <sz val="11"/>
      <color theme="1"/>
      <name val="Candara"/>
      <family val="2"/>
    </font>
    <font>
      <b/>
      <sz val="12"/>
      <color theme="1"/>
      <name val="Cardana"/>
    </font>
    <font>
      <sz val="9"/>
      <color rgb="FF000000"/>
      <name val="Candara"/>
      <family val="2"/>
    </font>
    <font>
      <sz val="9"/>
      <name val="Candara"/>
      <family val="2"/>
    </font>
    <font>
      <b/>
      <sz val="10"/>
      <name val="Candara"/>
      <family val="2"/>
    </font>
    <font>
      <b/>
      <i/>
      <sz val="18"/>
      <name val="Candara"/>
      <family val="2"/>
    </font>
    <font>
      <b/>
      <sz val="14"/>
      <color indexed="56"/>
      <name val="Candara"/>
      <family val="2"/>
    </font>
    <font>
      <b/>
      <sz val="11"/>
      <color theme="1"/>
      <name val="Arial"/>
      <family val="2"/>
    </font>
    <font>
      <b/>
      <sz val="16"/>
      <color indexed="8"/>
      <name val="Candara"/>
      <family val="2"/>
    </font>
    <font>
      <b/>
      <sz val="9"/>
      <color theme="1"/>
      <name val="Candara"/>
      <family val="2"/>
    </font>
    <font>
      <sz val="10"/>
      <color theme="0"/>
      <name val="Arial"/>
      <family val="2"/>
    </font>
    <font>
      <b/>
      <i/>
      <u/>
      <sz val="14"/>
      <color theme="8" tint="-0.249977111117893"/>
      <name val="Candara"/>
      <family val="2"/>
    </font>
    <font>
      <sz val="9"/>
      <color theme="1"/>
      <name val="Candara"/>
      <family val="2"/>
    </font>
    <font>
      <sz val="8"/>
      <color theme="1"/>
      <name val="Candara"/>
      <family val="2"/>
    </font>
    <font>
      <b/>
      <sz val="11"/>
      <color theme="0"/>
      <name val="Calibri"/>
      <family val="2"/>
      <scheme val="minor"/>
    </font>
    <font>
      <b/>
      <sz val="11"/>
      <color theme="1"/>
      <name val="Calibri"/>
      <family val="2"/>
      <scheme val="minor"/>
    </font>
    <font>
      <b/>
      <sz val="12"/>
      <color theme="0"/>
      <name val="Calibri"/>
      <family val="2"/>
      <scheme val="minor"/>
    </font>
    <font>
      <sz val="9"/>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color theme="0"/>
      <name val="Calibri"/>
      <family val="2"/>
      <scheme val="minor"/>
    </font>
    <font>
      <b/>
      <sz val="7"/>
      <color theme="0"/>
      <name val="Calibri"/>
      <family val="2"/>
      <scheme val="minor"/>
    </font>
    <font>
      <b/>
      <sz val="9"/>
      <name val="Calibri"/>
      <family val="2"/>
      <scheme val="minor"/>
    </font>
    <font>
      <sz val="9"/>
      <name val="Calibri"/>
      <family val="2"/>
      <scheme val="minor"/>
    </font>
    <font>
      <sz val="11"/>
      <name val="Calibri"/>
      <family val="2"/>
      <scheme val="minor"/>
    </font>
    <font>
      <b/>
      <sz val="12"/>
      <color theme="0"/>
      <name val="Candara"/>
      <family val="2"/>
    </font>
    <font>
      <b/>
      <sz val="12"/>
      <color rgb="FFFF0000"/>
      <name val="Cambria"/>
      <family val="1"/>
    </font>
    <font>
      <b/>
      <sz val="14"/>
      <color rgb="FF7030A0"/>
      <name val="Cambria"/>
      <family val="1"/>
    </font>
    <font>
      <sz val="10"/>
      <color rgb="FF7030A0"/>
      <name val="Cambria"/>
      <family val="1"/>
    </font>
    <font>
      <sz val="8"/>
      <color rgb="FF000000"/>
      <name val="Candara"/>
      <family val="2"/>
    </font>
    <font>
      <b/>
      <sz val="14"/>
      <color theme="4" tint="-0.249977111117893"/>
      <name val="Candara"/>
      <family val="2"/>
    </font>
    <font>
      <b/>
      <sz val="12"/>
      <color rgb="FFFF0000"/>
      <name val="Candara"/>
      <family val="2"/>
    </font>
    <font>
      <b/>
      <sz val="10"/>
      <color theme="3"/>
      <name val="Arial"/>
      <family val="2"/>
    </font>
    <font>
      <b/>
      <sz val="14"/>
      <color theme="0"/>
      <name val="Candara"/>
      <family val="2"/>
    </font>
    <font>
      <i/>
      <sz val="14"/>
      <color rgb="FF3B3838"/>
      <name val="Candara"/>
      <family val="2"/>
    </font>
    <font>
      <b/>
      <sz val="10"/>
      <color theme="0"/>
      <name val="Calibri"/>
      <family val="2"/>
      <scheme val="minor"/>
    </font>
    <font>
      <b/>
      <sz val="12"/>
      <color rgb="FF000000"/>
      <name val="Candara"/>
      <family val="2"/>
    </font>
    <font>
      <b/>
      <sz val="10"/>
      <color theme="0"/>
      <name val="Arial"/>
      <family val="2"/>
    </font>
    <font>
      <b/>
      <sz val="8"/>
      <name val="Candara"/>
      <family val="2"/>
    </font>
    <font>
      <b/>
      <sz val="11"/>
      <color theme="0"/>
      <name val="Candara"/>
      <family val="2"/>
    </font>
    <font>
      <b/>
      <sz val="14"/>
      <color theme="1" tint="0.34998626667073579"/>
      <name val="Candara"/>
      <family val="2"/>
    </font>
    <font>
      <b/>
      <sz val="14"/>
      <color theme="6" tint="-0.249977111117893"/>
      <name val="Candara"/>
      <family val="2"/>
    </font>
    <font>
      <b/>
      <sz val="12"/>
      <color theme="6" tint="-0.249977111117893"/>
      <name val="Candara"/>
      <family val="2"/>
    </font>
    <font>
      <sz val="11"/>
      <color theme="0"/>
      <name val="Candara"/>
      <family val="2"/>
    </font>
    <font>
      <sz val="10"/>
      <color theme="0"/>
      <name val="Calibri"/>
      <family val="2"/>
      <scheme val="minor"/>
    </font>
    <font>
      <b/>
      <sz val="24"/>
      <color theme="0"/>
      <name val="Candara"/>
      <family val="2"/>
    </font>
    <font>
      <b/>
      <sz val="16"/>
      <color theme="0"/>
      <name val="Candara"/>
      <family val="2"/>
    </font>
    <font>
      <b/>
      <sz val="14"/>
      <color rgb="FF000000"/>
      <name val="Candara"/>
      <family val="2"/>
    </font>
    <font>
      <sz val="16"/>
      <color theme="1"/>
      <name val="Calibri"/>
      <family val="2"/>
      <scheme val="minor"/>
    </font>
    <font>
      <sz val="18"/>
      <color theme="1"/>
      <name val="Calibri"/>
      <family val="2"/>
      <scheme val="minor"/>
    </font>
    <font>
      <sz val="10"/>
      <name val="Arial"/>
      <family val="2"/>
    </font>
    <font>
      <b/>
      <sz val="10"/>
      <color indexed="56"/>
      <name val="Calibri"/>
      <family val="2"/>
      <scheme val="minor"/>
    </font>
    <font>
      <b/>
      <sz val="10"/>
      <color indexed="8"/>
      <name val="Calibri"/>
      <family val="2"/>
      <scheme val="minor"/>
    </font>
    <font>
      <b/>
      <sz val="22"/>
      <color theme="4"/>
      <name val="Rockwell Extra Bold"/>
      <family val="1"/>
    </font>
    <font>
      <sz val="18"/>
      <color theme="4"/>
      <name val="Rockwell Extra Bold"/>
      <family val="1"/>
    </font>
    <font>
      <b/>
      <sz val="18"/>
      <color theme="4"/>
      <name val="Rockwell Extra Bold"/>
      <family val="1"/>
    </font>
    <font>
      <b/>
      <i/>
      <sz val="14"/>
      <color rgb="FF3B3838"/>
      <name val="Candara"/>
      <family val="2"/>
    </font>
    <font>
      <sz val="10"/>
      <color indexed="56"/>
      <name val="Verdana"/>
      <family val="2"/>
    </font>
    <font>
      <b/>
      <sz val="10"/>
      <color indexed="56"/>
      <name val="Verdana"/>
      <family val="2"/>
    </font>
    <font>
      <b/>
      <sz val="16"/>
      <color theme="4"/>
      <name val="Rockwell Extra Bold"/>
      <family val="1"/>
    </font>
    <font>
      <b/>
      <sz val="16"/>
      <color theme="1"/>
      <name val="Candara"/>
      <family val="2"/>
    </font>
    <font>
      <sz val="11"/>
      <color rgb="FFFFFFFF"/>
      <name val="Calibri"/>
      <family val="2"/>
    </font>
    <font>
      <sz val="11"/>
      <color rgb="FFFF0000"/>
      <name val="Calibri"/>
      <family val="2"/>
      <scheme val="minor"/>
    </font>
    <font>
      <b/>
      <i/>
      <sz val="14"/>
      <color theme="4" tint="-0.249977111117893"/>
      <name val="Candara"/>
      <family val="2"/>
    </font>
    <font>
      <b/>
      <sz val="20"/>
      <color theme="1"/>
      <name val="Candara"/>
      <family val="2"/>
    </font>
    <font>
      <b/>
      <sz val="14"/>
      <color theme="0"/>
      <name val="Calibri"/>
      <family val="2"/>
      <scheme val="minor"/>
    </font>
    <font>
      <b/>
      <sz val="16"/>
      <color rgb="FF002060"/>
      <name val="Candara"/>
      <family val="2"/>
    </font>
    <font>
      <sz val="16"/>
      <color theme="1"/>
      <name val="Candara"/>
      <family val="2"/>
    </font>
    <font>
      <b/>
      <u/>
      <sz val="16"/>
      <color theme="1"/>
      <name val="Candara"/>
      <family val="2"/>
    </font>
    <font>
      <u/>
      <sz val="16"/>
      <color theme="1"/>
      <name val="Candara"/>
      <family val="2"/>
    </font>
    <font>
      <b/>
      <sz val="16"/>
      <color theme="1"/>
      <name val="Calibri"/>
      <family val="2"/>
      <scheme val="minor"/>
    </font>
    <font>
      <sz val="16"/>
      <color rgb="FFFF0000"/>
      <name val="Calibri"/>
      <family val="2"/>
      <scheme val="minor"/>
    </font>
    <font>
      <sz val="14"/>
      <color theme="1"/>
      <name val="Arial"/>
      <family val="2"/>
    </font>
    <font>
      <b/>
      <sz val="18"/>
      <color theme="0"/>
      <name val="Candara"/>
      <family val="2"/>
    </font>
    <font>
      <sz val="10"/>
      <color theme="1"/>
      <name val="Arial"/>
      <family val="2"/>
    </font>
    <font>
      <sz val="11"/>
      <color rgb="FFFFFF00"/>
      <name val="Candara"/>
      <family val="2"/>
    </font>
    <font>
      <sz val="10"/>
      <name val="Arial"/>
    </font>
    <font>
      <sz val="9"/>
      <name val="Arial"/>
      <family val="2"/>
    </font>
    <font>
      <sz val="10"/>
      <name val="Arial Narrow"/>
      <family val="2"/>
    </font>
    <font>
      <sz val="10"/>
      <color indexed="8"/>
      <name val="MS Sans Serif"/>
      <family val="2"/>
    </font>
    <font>
      <sz val="10"/>
      <color rgb="FF000000"/>
      <name val="Times New Roman"/>
      <family val="1"/>
    </font>
    <font>
      <sz val="9"/>
      <color theme="1"/>
      <name val="Arial"/>
      <family val="2"/>
    </font>
    <font>
      <sz val="9"/>
      <color theme="1"/>
      <name val="Times New Roman"/>
      <family val="1"/>
    </font>
    <font>
      <sz val="9"/>
      <name val="Times New Roman"/>
      <family val="1"/>
    </font>
    <font>
      <sz val="8"/>
      <color indexed="8"/>
      <name val="Times New Roman"/>
      <family val="1"/>
    </font>
    <font>
      <sz val="9"/>
      <color rgb="FF000000"/>
      <name val="Times New Roman"/>
      <family val="1"/>
    </font>
    <font>
      <sz val="9"/>
      <name val="Arial "/>
    </font>
    <font>
      <sz val="9"/>
      <color rgb="FF000000"/>
      <name val="Arial"/>
      <family val="2"/>
    </font>
    <font>
      <sz val="10"/>
      <name val="Times New Roman"/>
      <family val="1"/>
    </font>
    <font>
      <sz val="16"/>
      <color rgb="FFFF0000"/>
      <name val="Candara"/>
      <family val="2"/>
    </font>
    <font>
      <sz val="12"/>
      <name val="Candara"/>
      <family val="2"/>
    </font>
    <font>
      <sz val="12"/>
      <color rgb="FFFF0000"/>
      <name val="Candara"/>
      <family val="2"/>
    </font>
    <font>
      <u val="singleAccounting"/>
      <sz val="11"/>
      <color theme="1"/>
      <name val="Calibri"/>
      <family val="2"/>
      <scheme val="minor"/>
    </font>
  </fonts>
  <fills count="3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4"/>
        <bgColor indexed="64"/>
      </patternFill>
    </fill>
    <fill>
      <patternFill patternType="solid">
        <fgColor theme="3" tint="0.39997558519241921"/>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bgColor indexed="64"/>
      </patternFill>
    </fill>
    <fill>
      <patternFill patternType="solid">
        <fgColor rgb="FF00B0F0"/>
        <bgColor indexed="64"/>
      </patternFill>
    </fill>
    <fill>
      <patternFill patternType="solid">
        <fgColor rgb="FFCCFF99"/>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6EAD5"/>
        <bgColor indexed="64"/>
      </patternFill>
    </fill>
    <fill>
      <patternFill patternType="solid">
        <fgColor theme="3" tint="0.59999389629810485"/>
        <bgColor indexed="64"/>
      </patternFill>
    </fill>
  </fills>
  <borders count="183">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top/>
      <bottom style="thick">
        <color theme="4"/>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theme="4" tint="-0.499984740745262"/>
      </left>
      <right style="thin">
        <color theme="4" tint="-0.499984740745262"/>
      </right>
      <top style="medium">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medium">
        <color theme="4" tint="-0.499984740745262"/>
      </bottom>
      <diagonal/>
    </border>
    <border>
      <left style="thin">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bottom style="medium">
        <color theme="4" tint="-0.499984740745262"/>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medium">
        <color theme="4" tint="-0.499984740745262"/>
      </top>
      <bottom/>
      <diagonal/>
    </border>
    <border>
      <left/>
      <right style="thin">
        <color theme="4" tint="-0.499984740745262"/>
      </right>
      <top style="medium">
        <color theme="4" tint="-0.499984740745262"/>
      </top>
      <bottom style="thin">
        <color theme="4" tint="-0.499984740745262"/>
      </bottom>
      <diagonal/>
    </border>
    <border>
      <left style="medium">
        <color theme="4" tint="-0.499984740745262"/>
      </left>
      <right style="medium">
        <color theme="4" tint="-0.499984740745262"/>
      </right>
      <top style="medium">
        <color theme="4" tint="-0.499984740745262"/>
      </top>
      <bottom style="thin">
        <color indexed="64"/>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theme="4" tint="-0.499984740745262"/>
      </left>
      <right style="thin">
        <color indexed="64"/>
      </right>
      <top style="medium">
        <color theme="4" tint="-0.499984740745262"/>
      </top>
      <bottom/>
      <diagonal/>
    </border>
    <border>
      <left style="thin">
        <color indexed="64"/>
      </left>
      <right style="medium">
        <color theme="4" tint="-0.499984740745262"/>
      </right>
      <top style="medium">
        <color theme="4" tint="-0.499984740745262"/>
      </top>
      <bottom/>
      <diagonal/>
    </border>
    <border>
      <left style="medium">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medium">
        <color theme="4" tint="-0.499984740745262"/>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thin">
        <color theme="4" tint="-0.499984740745262"/>
      </bottom>
      <diagonal/>
    </border>
    <border>
      <left style="medium">
        <color theme="4" tint="-0.499984740745262"/>
      </left>
      <right style="medium">
        <color theme="4" tint="-0.499984740745262"/>
      </right>
      <top style="thin">
        <color theme="4" tint="-0.499984740745262"/>
      </top>
      <bottom style="thin">
        <color theme="4" tint="-0.499984740745262"/>
      </bottom>
      <diagonal/>
    </border>
    <border>
      <left style="medium">
        <color theme="4" tint="-0.499984740745262"/>
      </left>
      <right style="medium">
        <color theme="4" tint="-0.499984740745262"/>
      </right>
      <top style="thin">
        <color indexed="64"/>
      </top>
      <bottom style="thin">
        <color indexed="64"/>
      </bottom>
      <diagonal/>
    </border>
    <border>
      <left/>
      <right style="thin">
        <color theme="4" tint="-0.499984740745262"/>
      </right>
      <top style="thin">
        <color theme="4" tint="-0.499984740745262"/>
      </top>
      <bottom style="medium">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medium">
        <color theme="4" tint="-0.499984740745262"/>
      </top>
      <bottom/>
      <diagonal/>
    </border>
    <border>
      <left style="medium">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medium">
        <color theme="4" tint="-0.499984740745262"/>
      </right>
      <top/>
      <bottom style="thin">
        <color theme="4" tint="-0.499984740745262"/>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3" tint="-0.499984740745262"/>
      </left>
      <right/>
      <top/>
      <bottom/>
      <diagonal/>
    </border>
    <border>
      <left/>
      <right style="thin">
        <color theme="4" tint="-0.499984740745262"/>
      </right>
      <top style="medium">
        <color theme="4" tint="-0.499984740745262"/>
      </top>
      <bottom style="medium">
        <color theme="4" tint="-0.499984740745262"/>
      </bottom>
      <diagonal/>
    </border>
    <border>
      <left/>
      <right/>
      <top style="thin">
        <color theme="4" tint="-0.499984740745262"/>
      </top>
      <bottom style="thin">
        <color theme="4" tint="-0.499984740745262"/>
      </bottom>
      <diagonal/>
    </border>
    <border>
      <left/>
      <right style="thin">
        <color theme="4" tint="-0.499984740745262"/>
      </right>
      <top/>
      <bottom style="thin">
        <color theme="4" tint="-0.499984740745262"/>
      </bottom>
      <diagonal/>
    </border>
    <border>
      <left style="medium">
        <color theme="3"/>
      </left>
      <right style="medium">
        <color theme="3"/>
      </right>
      <top style="medium">
        <color theme="3"/>
      </top>
      <bottom style="medium">
        <color theme="3"/>
      </bottom>
      <diagonal/>
    </border>
    <border>
      <left/>
      <right/>
      <top/>
      <bottom style="medium">
        <color theme="3"/>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style="medium">
        <color theme="3"/>
      </right>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medium">
        <color theme="3"/>
      </top>
      <bottom/>
      <diagonal/>
    </border>
    <border>
      <left style="medium">
        <color theme="4" tint="-0.499984740745262"/>
      </left>
      <right/>
      <top style="medium">
        <color theme="3"/>
      </top>
      <bottom style="medium">
        <color theme="4" tint="-0.499984740745262"/>
      </bottom>
      <diagonal/>
    </border>
    <border>
      <left/>
      <right/>
      <top style="medium">
        <color theme="3"/>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thin">
        <color theme="4" tint="-0.499984740745262"/>
      </right>
      <top/>
      <bottom style="medium">
        <color theme="4" tint="-0.499984740745262"/>
      </bottom>
      <diagonal/>
    </border>
    <border>
      <left style="medium">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medium">
        <color theme="4" tint="-0.499984740745262"/>
      </right>
      <top style="thin">
        <color theme="4" tint="-0.499984740745262"/>
      </top>
      <bottom/>
      <diagonal/>
    </border>
    <border>
      <left style="medium">
        <color theme="4" tint="-0.499984740745262"/>
      </left>
      <right style="medium">
        <color theme="4" tint="-0.499984740745262"/>
      </right>
      <top style="medium">
        <color theme="4" tint="-0.499984740745262"/>
      </top>
      <bottom/>
      <diagonal/>
    </border>
    <border>
      <left/>
      <right style="thin">
        <color theme="4" tint="-0.499984740745262"/>
      </right>
      <top style="thin">
        <color theme="4" tint="-0.499984740745262"/>
      </top>
      <bottom/>
      <diagonal/>
    </border>
    <border>
      <left style="thin">
        <color theme="4" tint="-0.499984740745262"/>
      </left>
      <right/>
      <top style="thin">
        <color theme="4" tint="-0.499984740745262"/>
      </top>
      <bottom/>
      <diagonal/>
    </border>
    <border>
      <left style="medium">
        <color theme="4" tint="-0.499984740745262"/>
      </left>
      <right style="medium">
        <color theme="4" tint="-0.499984740745262"/>
      </right>
      <top style="thin">
        <color indexed="64"/>
      </top>
      <bottom/>
      <diagonal/>
    </border>
    <border>
      <left style="medium">
        <color theme="3"/>
      </left>
      <right style="thin">
        <color theme="4" tint="-0.499984740745262"/>
      </right>
      <top style="medium">
        <color theme="3"/>
      </top>
      <bottom style="thin">
        <color theme="4" tint="-0.499984740745262"/>
      </bottom>
      <diagonal/>
    </border>
    <border>
      <left style="thin">
        <color theme="4" tint="-0.499984740745262"/>
      </left>
      <right style="thin">
        <color theme="4" tint="-0.499984740745262"/>
      </right>
      <top style="medium">
        <color theme="3"/>
      </top>
      <bottom style="thin">
        <color theme="4" tint="-0.499984740745262"/>
      </bottom>
      <diagonal/>
    </border>
    <border>
      <left style="thin">
        <color theme="4" tint="-0.499984740745262"/>
      </left>
      <right/>
      <top style="medium">
        <color theme="3"/>
      </top>
      <bottom style="thin">
        <color theme="4" tint="-0.499984740745262"/>
      </bottom>
      <diagonal/>
    </border>
    <border>
      <left style="medium">
        <color theme="4" tint="-0.499984740745262"/>
      </left>
      <right/>
      <top style="medium">
        <color theme="3"/>
      </top>
      <bottom style="thin">
        <color theme="4" tint="-0.499984740745262"/>
      </bottom>
      <diagonal/>
    </border>
    <border>
      <left/>
      <right style="thin">
        <color theme="4" tint="-0.499984740745262"/>
      </right>
      <top style="medium">
        <color theme="3"/>
      </top>
      <bottom style="thin">
        <color theme="4" tint="-0.499984740745262"/>
      </bottom>
      <diagonal/>
    </border>
    <border>
      <left style="thin">
        <color theme="4" tint="-0.499984740745262"/>
      </left>
      <right style="medium">
        <color theme="4" tint="-0.499984740745262"/>
      </right>
      <top style="medium">
        <color theme="3"/>
      </top>
      <bottom style="thin">
        <color theme="4" tint="-0.499984740745262"/>
      </bottom>
      <diagonal/>
    </border>
    <border>
      <left style="medium">
        <color theme="4" tint="-0.499984740745262"/>
      </left>
      <right style="medium">
        <color theme="4" tint="-0.499984740745262"/>
      </right>
      <top style="medium">
        <color theme="3"/>
      </top>
      <bottom style="thin">
        <color theme="4" tint="-0.499984740745262"/>
      </bottom>
      <diagonal/>
    </border>
    <border>
      <left style="medium">
        <color theme="4" tint="-0.499984740745262"/>
      </left>
      <right style="thin">
        <color theme="4" tint="-0.499984740745262"/>
      </right>
      <top style="medium">
        <color theme="3"/>
      </top>
      <bottom style="thin">
        <color theme="4" tint="-0.499984740745262"/>
      </bottom>
      <diagonal/>
    </border>
    <border>
      <left style="medium">
        <color theme="4" tint="-0.499984740745262"/>
      </left>
      <right style="medium">
        <color theme="4" tint="-0.499984740745262"/>
      </right>
      <top style="medium">
        <color theme="3"/>
      </top>
      <bottom style="thin">
        <color indexed="64"/>
      </bottom>
      <diagonal/>
    </border>
    <border>
      <left/>
      <right/>
      <top style="medium">
        <color theme="3"/>
      </top>
      <bottom style="thin">
        <color theme="4" tint="-0.499984740745262"/>
      </bottom>
      <diagonal/>
    </border>
    <border>
      <left style="medium">
        <color theme="4" tint="-0.499984740745262"/>
      </left>
      <right style="medium">
        <color theme="3"/>
      </right>
      <top style="medium">
        <color theme="3"/>
      </top>
      <bottom style="thin">
        <color theme="4" tint="-0.499984740745262"/>
      </bottom>
      <diagonal/>
    </border>
    <border>
      <left style="medium">
        <color theme="3"/>
      </left>
      <right style="thin">
        <color theme="4" tint="-0.499984740745262"/>
      </right>
      <top style="thin">
        <color theme="4" tint="-0.499984740745262"/>
      </top>
      <bottom style="thin">
        <color theme="4" tint="-0.499984740745262"/>
      </bottom>
      <diagonal/>
    </border>
    <border>
      <left style="medium">
        <color theme="4" tint="-0.499984740745262"/>
      </left>
      <right style="medium">
        <color theme="3"/>
      </right>
      <top style="thin">
        <color theme="4" tint="-0.499984740745262"/>
      </top>
      <bottom style="thin">
        <color theme="4" tint="-0.499984740745262"/>
      </bottom>
      <diagonal/>
    </border>
    <border>
      <left style="medium">
        <color theme="3"/>
      </left>
      <right style="thin">
        <color theme="4" tint="-0.499984740745262"/>
      </right>
      <top style="thin">
        <color theme="4" tint="-0.499984740745262"/>
      </top>
      <bottom style="medium">
        <color theme="3"/>
      </bottom>
      <diagonal/>
    </border>
    <border>
      <left style="thin">
        <color theme="4" tint="-0.499984740745262"/>
      </left>
      <right style="thin">
        <color theme="4" tint="-0.499984740745262"/>
      </right>
      <top style="thin">
        <color theme="4" tint="-0.499984740745262"/>
      </top>
      <bottom style="medium">
        <color theme="3"/>
      </bottom>
      <diagonal/>
    </border>
    <border>
      <left style="thin">
        <color theme="4" tint="-0.499984740745262"/>
      </left>
      <right/>
      <top style="thin">
        <color theme="4" tint="-0.499984740745262"/>
      </top>
      <bottom style="medium">
        <color theme="3"/>
      </bottom>
      <diagonal/>
    </border>
    <border>
      <left style="medium">
        <color theme="4" tint="-0.499984740745262"/>
      </left>
      <right/>
      <top style="thin">
        <color theme="4" tint="-0.499984740745262"/>
      </top>
      <bottom style="medium">
        <color theme="3"/>
      </bottom>
      <diagonal/>
    </border>
    <border>
      <left/>
      <right style="thin">
        <color theme="4" tint="-0.499984740745262"/>
      </right>
      <top style="thin">
        <color theme="4" tint="-0.499984740745262"/>
      </top>
      <bottom style="medium">
        <color theme="3"/>
      </bottom>
      <diagonal/>
    </border>
    <border>
      <left style="thin">
        <color theme="4" tint="-0.499984740745262"/>
      </left>
      <right style="medium">
        <color theme="4" tint="-0.499984740745262"/>
      </right>
      <top style="thin">
        <color theme="4" tint="-0.499984740745262"/>
      </top>
      <bottom style="medium">
        <color theme="3"/>
      </bottom>
      <diagonal/>
    </border>
    <border>
      <left style="medium">
        <color theme="4" tint="-0.499984740745262"/>
      </left>
      <right style="medium">
        <color theme="4" tint="-0.499984740745262"/>
      </right>
      <top style="thin">
        <color theme="4" tint="-0.499984740745262"/>
      </top>
      <bottom style="medium">
        <color theme="3"/>
      </bottom>
      <diagonal/>
    </border>
    <border>
      <left style="medium">
        <color theme="4" tint="-0.499984740745262"/>
      </left>
      <right style="thin">
        <color theme="4" tint="-0.499984740745262"/>
      </right>
      <top style="thin">
        <color theme="4" tint="-0.499984740745262"/>
      </top>
      <bottom style="medium">
        <color theme="3"/>
      </bottom>
      <diagonal/>
    </border>
    <border>
      <left style="medium">
        <color theme="4" tint="-0.499984740745262"/>
      </left>
      <right style="medium">
        <color theme="4" tint="-0.499984740745262"/>
      </right>
      <top style="thin">
        <color indexed="64"/>
      </top>
      <bottom style="medium">
        <color theme="3"/>
      </bottom>
      <diagonal/>
    </border>
    <border>
      <left/>
      <right/>
      <top style="thin">
        <color theme="4" tint="-0.499984740745262"/>
      </top>
      <bottom style="medium">
        <color theme="3"/>
      </bottom>
      <diagonal/>
    </border>
    <border>
      <left style="medium">
        <color theme="4" tint="-0.499984740745262"/>
      </left>
      <right style="medium">
        <color theme="3"/>
      </right>
      <top style="thin">
        <color theme="4" tint="-0.499984740745262"/>
      </top>
      <bottom style="medium">
        <color theme="3"/>
      </bottom>
      <diagonal/>
    </border>
    <border>
      <left style="thin">
        <color theme="4" tint="-0.499984740745262"/>
      </left>
      <right style="medium">
        <color theme="3"/>
      </right>
      <top style="medium">
        <color theme="3"/>
      </top>
      <bottom style="thin">
        <color theme="4" tint="-0.499984740745262"/>
      </bottom>
      <diagonal/>
    </border>
    <border>
      <left style="thin">
        <color theme="4" tint="-0.499984740745262"/>
      </left>
      <right style="medium">
        <color theme="3"/>
      </right>
      <top style="thin">
        <color theme="4" tint="-0.499984740745262"/>
      </top>
      <bottom style="thin">
        <color theme="4" tint="-0.499984740745262"/>
      </bottom>
      <diagonal/>
    </border>
    <border>
      <left style="thin">
        <color theme="4" tint="-0.499984740745262"/>
      </left>
      <right style="medium">
        <color theme="3"/>
      </right>
      <top style="thin">
        <color theme="4" tint="-0.499984740745262"/>
      </top>
      <bottom style="medium">
        <color theme="3"/>
      </bottom>
      <diagonal/>
    </border>
    <border>
      <left style="medium">
        <color theme="3"/>
      </left>
      <right/>
      <top style="medium">
        <color theme="3"/>
      </top>
      <bottom style="medium">
        <color theme="4" tint="-0.499984740745262"/>
      </bottom>
      <diagonal/>
    </border>
    <border>
      <left/>
      <right style="medium">
        <color theme="4" tint="-0.499984740745262"/>
      </right>
      <top style="medium">
        <color theme="3"/>
      </top>
      <bottom style="medium">
        <color theme="4" tint="-0.499984740745262"/>
      </bottom>
      <diagonal/>
    </border>
    <border>
      <left/>
      <right style="medium">
        <color theme="3"/>
      </right>
      <top style="medium">
        <color theme="3"/>
      </top>
      <bottom style="medium">
        <color theme="4" tint="-0.499984740745262"/>
      </bottom>
      <diagonal/>
    </border>
    <border>
      <left style="medium">
        <color theme="3"/>
      </left>
      <right style="thin">
        <color theme="4" tint="-0.499984740745262"/>
      </right>
      <top style="medium">
        <color theme="4" tint="-0.499984740745262"/>
      </top>
      <bottom style="medium">
        <color theme="3"/>
      </bottom>
      <diagonal/>
    </border>
    <border>
      <left style="thin">
        <color theme="4" tint="-0.499984740745262"/>
      </left>
      <right style="thin">
        <color theme="4" tint="-0.499984740745262"/>
      </right>
      <top style="medium">
        <color theme="4" tint="-0.499984740745262"/>
      </top>
      <bottom style="medium">
        <color theme="3"/>
      </bottom>
      <diagonal/>
    </border>
    <border>
      <left style="thin">
        <color theme="4" tint="-0.499984740745262"/>
      </left>
      <right style="medium">
        <color theme="4" tint="-0.499984740745262"/>
      </right>
      <top style="medium">
        <color theme="4" tint="-0.499984740745262"/>
      </top>
      <bottom style="medium">
        <color theme="3"/>
      </bottom>
      <diagonal/>
    </border>
    <border>
      <left style="medium">
        <color theme="4" tint="-0.499984740745262"/>
      </left>
      <right style="thin">
        <color theme="4" tint="-0.499984740745262"/>
      </right>
      <top style="medium">
        <color theme="4" tint="-0.499984740745262"/>
      </top>
      <bottom style="medium">
        <color theme="3"/>
      </bottom>
      <diagonal/>
    </border>
    <border>
      <left style="thin">
        <color theme="4" tint="-0.499984740745262"/>
      </left>
      <right style="medium">
        <color theme="3"/>
      </right>
      <top style="medium">
        <color theme="4" tint="-0.499984740745262"/>
      </top>
      <bottom style="medium">
        <color theme="3"/>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diagonal/>
    </border>
    <border>
      <left style="medium">
        <color indexed="64"/>
      </left>
      <right style="thin">
        <color theme="3" tint="-0.499984740745262"/>
      </right>
      <top style="medium">
        <color indexed="64"/>
      </top>
      <bottom style="thin">
        <color theme="3" tint="-0.499984740745262"/>
      </bottom>
      <diagonal/>
    </border>
    <border>
      <left style="thin">
        <color theme="3" tint="-0.499984740745262"/>
      </left>
      <right style="medium">
        <color indexed="64"/>
      </right>
      <top style="medium">
        <color indexed="64"/>
      </top>
      <bottom style="thin">
        <color theme="3" tint="-0.499984740745262"/>
      </bottom>
      <diagonal/>
    </border>
    <border>
      <left style="medium">
        <color indexed="64"/>
      </left>
      <right style="thin">
        <color theme="3" tint="-0.499984740745262"/>
      </right>
      <top style="thin">
        <color theme="3" tint="-0.499984740745262"/>
      </top>
      <bottom style="thin">
        <color theme="3" tint="-0.499984740745262"/>
      </bottom>
      <diagonal/>
    </border>
    <border>
      <left style="thin">
        <color theme="3" tint="-0.499984740745262"/>
      </left>
      <right style="medium">
        <color indexed="64"/>
      </right>
      <top style="thin">
        <color theme="3" tint="-0.499984740745262"/>
      </top>
      <bottom style="thin">
        <color theme="3" tint="-0.499984740745262"/>
      </bottom>
      <diagonal/>
    </border>
    <border>
      <left style="medium">
        <color indexed="64"/>
      </left>
      <right style="thin">
        <color theme="3" tint="-0.499984740745262"/>
      </right>
      <top style="thin">
        <color theme="3" tint="-0.499984740745262"/>
      </top>
      <bottom style="medium">
        <color indexed="64"/>
      </bottom>
      <diagonal/>
    </border>
    <border>
      <left style="thin">
        <color theme="3" tint="-0.499984740745262"/>
      </left>
      <right style="medium">
        <color indexed="64"/>
      </right>
      <top style="thin">
        <color theme="3" tint="-0.499984740745262"/>
      </top>
      <bottom style="medium">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medium">
        <color theme="4" tint="-0.499984740745262"/>
      </left>
      <right/>
      <top/>
      <bottom/>
      <diagonal/>
    </border>
    <border>
      <left/>
      <right style="thin">
        <color indexed="64"/>
      </right>
      <top style="thin">
        <color indexed="64"/>
      </top>
      <bottom/>
      <diagonal/>
    </border>
    <border>
      <left style="medium">
        <color theme="3"/>
      </left>
      <right/>
      <top/>
      <bottom/>
      <diagonal/>
    </border>
  </borders>
  <cellStyleXfs count="28">
    <xf numFmtId="0" fontId="0" fillId="0" borderId="0"/>
    <xf numFmtId="0" fontId="48" fillId="0" borderId="44" applyNumberFormat="0" applyFill="0" applyAlignment="0" applyProtection="0"/>
    <xf numFmtId="0" fontId="49" fillId="0" borderId="0" applyNumberFormat="0" applyFill="0" applyBorder="0" applyAlignment="0" applyProtection="0"/>
    <xf numFmtId="0" fontId="37" fillId="0" borderId="0"/>
    <xf numFmtId="0" fontId="27" fillId="0" borderId="0" applyNumberFormat="0" applyFill="0" applyBorder="0" applyAlignment="0" applyProtection="0">
      <alignment vertical="top"/>
      <protection locked="0"/>
    </xf>
    <xf numFmtId="0" fontId="22" fillId="0" borderId="0"/>
    <xf numFmtId="0" fontId="47" fillId="0" borderId="0"/>
    <xf numFmtId="0" fontId="16" fillId="0" borderId="0"/>
    <xf numFmtId="0" fontId="17" fillId="0" borderId="0"/>
    <xf numFmtId="0" fontId="22" fillId="0" borderId="0"/>
    <xf numFmtId="0" fontId="16" fillId="0" borderId="0"/>
    <xf numFmtId="0" fontId="15" fillId="0" borderId="0"/>
    <xf numFmtId="166" fontId="17" fillId="0" borderId="0" applyFont="0" applyFill="0" applyBorder="0" applyAlignment="0" applyProtection="0"/>
    <xf numFmtId="0" fontId="14" fillId="0" borderId="0"/>
    <xf numFmtId="0" fontId="13" fillId="0" borderId="0"/>
    <xf numFmtId="0" fontId="12" fillId="0" borderId="0"/>
    <xf numFmtId="0" fontId="17" fillId="0" borderId="0"/>
    <xf numFmtId="0" fontId="11" fillId="0" borderId="0"/>
    <xf numFmtId="0" fontId="10" fillId="0" borderId="0"/>
    <xf numFmtId="0" fontId="9" fillId="0" borderId="0"/>
    <xf numFmtId="165" fontId="120" fillId="0" borderId="0" applyFont="0" applyFill="0" applyBorder="0" applyAlignment="0" applyProtection="0"/>
    <xf numFmtId="0" fontId="8" fillId="0" borderId="0"/>
    <xf numFmtId="0" fontId="8" fillId="0" borderId="0"/>
    <xf numFmtId="0" fontId="7" fillId="0" borderId="0"/>
    <xf numFmtId="0" fontId="5" fillId="0" borderId="0"/>
    <xf numFmtId="164" fontId="146" fillId="0" borderId="0" applyFont="0" applyFill="0" applyBorder="0" applyAlignment="0" applyProtection="0"/>
    <xf numFmtId="0" fontId="149" fillId="0" borderId="0"/>
    <xf numFmtId="165" fontId="17" fillId="0" borderId="0" applyFont="0" applyFill="0" applyBorder="0" applyAlignment="0" applyProtection="0"/>
  </cellStyleXfs>
  <cellXfs count="871">
    <xf numFmtId="0" fontId="0" fillId="0" borderId="0" xfId="0"/>
    <xf numFmtId="0" fontId="29" fillId="0" borderId="0" xfId="0" applyFont="1" applyAlignment="1" applyProtection="1">
      <alignment horizontal="left"/>
      <protection locked="0"/>
    </xf>
    <xf numFmtId="0" fontId="31" fillId="0" borderId="0" xfId="0" applyFont="1" applyAlignment="1" applyProtection="1">
      <alignment horizontal="right"/>
      <protection locked="0"/>
    </xf>
    <xf numFmtId="0" fontId="31" fillId="0" borderId="0" xfId="0" applyFont="1" applyAlignment="1" applyProtection="1">
      <alignment horizontal="left"/>
      <protection locked="0"/>
    </xf>
    <xf numFmtId="0" fontId="32" fillId="0" borderId="0" xfId="0" applyFont="1" applyAlignment="1" applyProtection="1">
      <alignment horizontal="right"/>
      <protection locked="0"/>
    </xf>
    <xf numFmtId="0" fontId="0" fillId="0" borderId="0" xfId="0" applyProtection="1">
      <protection locked="0"/>
    </xf>
    <xf numFmtId="0" fontId="28" fillId="0" borderId="0" xfId="10" applyFont="1"/>
    <xf numFmtId="0" fontId="16" fillId="0" borderId="0" xfId="7"/>
    <xf numFmtId="0" fontId="21" fillId="0" borderId="0" xfId="7" applyFont="1" applyAlignment="1">
      <alignment horizontal="center" vertical="center" wrapText="1"/>
    </xf>
    <xf numFmtId="0" fontId="17" fillId="0" borderId="0" xfId="8"/>
    <xf numFmtId="0" fontId="17" fillId="0" borderId="0" xfId="8" applyBorder="1"/>
    <xf numFmtId="0" fontId="58" fillId="0" borderId="0" xfId="0" applyFont="1" applyAlignment="1">
      <alignment horizontal="center" vertical="center"/>
    </xf>
    <xf numFmtId="0" fontId="57" fillId="0" borderId="0" xfId="0" applyFont="1" applyAlignment="1">
      <alignment vertical="center" wrapText="1"/>
    </xf>
    <xf numFmtId="0" fontId="35" fillId="0" borderId="0" xfId="1" applyFont="1" applyBorder="1" applyAlignment="1">
      <alignment horizontal="right" vertical="center"/>
    </xf>
    <xf numFmtId="0" fontId="0" fillId="0" borderId="0" xfId="0" applyFill="1"/>
    <xf numFmtId="0" fontId="0" fillId="0" borderId="0" xfId="0"/>
    <xf numFmtId="0" fontId="17" fillId="0" borderId="0" xfId="8" applyFont="1"/>
    <xf numFmtId="0" fontId="53" fillId="2" borderId="0" xfId="8" applyFont="1" applyFill="1" applyBorder="1"/>
    <xf numFmtId="0" fontId="17" fillId="2" borderId="0" xfId="8" applyFont="1" applyFill="1"/>
    <xf numFmtId="0" fontId="17" fillId="2" borderId="0" xfId="8" applyFont="1" applyFill="1" applyBorder="1"/>
    <xf numFmtId="0" fontId="42" fillId="3" borderId="3" xfId="8" applyFont="1" applyFill="1" applyBorder="1" applyAlignment="1">
      <alignment vertical="center" wrapText="1"/>
    </xf>
    <xf numFmtId="0" fontId="17" fillId="3" borderId="0" xfId="8" applyFont="1" applyFill="1"/>
    <xf numFmtId="0" fontId="62" fillId="3" borderId="38" xfId="8" applyFont="1" applyFill="1" applyBorder="1" applyAlignment="1">
      <alignment vertical="center" wrapText="1"/>
    </xf>
    <xf numFmtId="0" fontId="62" fillId="3" borderId="21" xfId="8" applyFont="1" applyFill="1" applyBorder="1" applyAlignment="1">
      <alignment vertical="center"/>
    </xf>
    <xf numFmtId="0" fontId="24" fillId="3" borderId="0" xfId="8" applyFont="1" applyFill="1"/>
    <xf numFmtId="0" fontId="62" fillId="3" borderId="37" xfId="8" applyFont="1" applyFill="1" applyBorder="1" applyAlignment="1">
      <alignment vertical="center" wrapText="1"/>
    </xf>
    <xf numFmtId="0" fontId="62" fillId="3" borderId="39" xfId="8" applyFont="1" applyFill="1" applyBorder="1" applyAlignment="1">
      <alignment vertical="center"/>
    </xf>
    <xf numFmtId="0" fontId="62" fillId="3" borderId="42" xfId="8" applyFont="1" applyFill="1" applyBorder="1" applyAlignment="1">
      <alignment vertical="center" wrapText="1"/>
    </xf>
    <xf numFmtId="0" fontId="62" fillId="3" borderId="35" xfId="8" applyFont="1" applyFill="1" applyBorder="1" applyAlignment="1">
      <alignment vertical="center"/>
    </xf>
    <xf numFmtId="0" fontId="64" fillId="2" borderId="0" xfId="8" applyFont="1" applyFill="1" applyBorder="1" applyAlignment="1">
      <alignment horizontal="center"/>
    </xf>
    <xf numFmtId="0" fontId="62" fillId="3" borderId="12" xfId="8" applyFont="1" applyFill="1" applyBorder="1" applyAlignment="1">
      <alignment vertical="center" wrapText="1"/>
    </xf>
    <xf numFmtId="0" fontId="62" fillId="3" borderId="2" xfId="8" applyFont="1" applyFill="1" applyBorder="1" applyAlignment="1">
      <alignment vertical="center" wrapText="1"/>
    </xf>
    <xf numFmtId="0" fontId="34" fillId="2" borderId="0" xfId="8" applyFont="1" applyFill="1" applyBorder="1" applyAlignment="1">
      <alignment horizontal="center"/>
    </xf>
    <xf numFmtId="0" fontId="62" fillId="3" borderId="49" xfId="8" applyFont="1" applyFill="1" applyBorder="1" applyAlignment="1">
      <alignment horizontal="center" vertical="center"/>
    </xf>
    <xf numFmtId="0" fontId="62" fillId="3" borderId="0" xfId="8" applyFont="1" applyFill="1"/>
    <xf numFmtId="0" fontId="62" fillId="3" borderId="0" xfId="8" applyFont="1" applyFill="1" applyBorder="1" applyAlignment="1">
      <alignment vertical="center" wrapText="1"/>
    </xf>
    <xf numFmtId="0" fontId="62" fillId="3" borderId="0" xfId="8" applyFont="1" applyFill="1" applyAlignment="1">
      <alignment wrapText="1"/>
    </xf>
    <xf numFmtId="0" fontId="42" fillId="3" borderId="0" xfId="8" applyFont="1" applyFill="1" applyBorder="1" applyAlignment="1">
      <alignment horizontal="center" wrapText="1"/>
    </xf>
    <xf numFmtId="0" fontId="42" fillId="3" borderId="0" xfId="8" applyFont="1" applyFill="1" applyBorder="1" applyAlignment="1">
      <alignment horizontal="left" vertical="top" wrapText="1"/>
    </xf>
    <xf numFmtId="0" fontId="62" fillId="3" borderId="0" xfId="8" applyFont="1" applyFill="1" applyBorder="1"/>
    <xf numFmtId="0" fontId="62" fillId="3" borderId="0" xfId="8" applyFont="1" applyFill="1" applyBorder="1" applyAlignment="1">
      <alignment horizontal="center" vertical="center" wrapText="1"/>
    </xf>
    <xf numFmtId="0" fontId="62" fillId="3" borderId="0" xfId="8" applyFont="1" applyFill="1" applyBorder="1" applyAlignment="1">
      <alignment horizontal="left" vertical="top" wrapText="1"/>
    </xf>
    <xf numFmtId="0" fontId="63" fillId="3" borderId="0" xfId="8" applyFont="1" applyFill="1" applyBorder="1" applyAlignment="1">
      <alignment horizontal="justify" vertical="top" wrapText="1"/>
    </xf>
    <xf numFmtId="0" fontId="63" fillId="3" borderId="0" xfId="8" applyFont="1" applyFill="1" applyBorder="1" applyAlignment="1">
      <alignment horizontal="left" vertical="top" wrapText="1"/>
    </xf>
    <xf numFmtId="0" fontId="63" fillId="3" borderId="0" xfId="8" applyFont="1" applyFill="1" applyBorder="1" applyAlignment="1">
      <alignment horizontal="center" vertical="top" wrapText="1"/>
    </xf>
    <xf numFmtId="0" fontId="63" fillId="2" borderId="0" xfId="8" applyFont="1" applyFill="1" applyBorder="1" applyAlignment="1">
      <alignment horizontal="center" vertical="top" wrapText="1"/>
    </xf>
    <xf numFmtId="0" fontId="63" fillId="2" borderId="0" xfId="8" applyFont="1" applyFill="1" applyBorder="1" applyAlignment="1">
      <alignment horizontal="justify" vertical="top" wrapText="1"/>
    </xf>
    <xf numFmtId="0" fontId="70" fillId="3" borderId="49" xfId="8" applyFont="1" applyFill="1" applyBorder="1" applyAlignment="1">
      <alignment horizontal="left" vertical="center" wrapText="1"/>
    </xf>
    <xf numFmtId="0" fontId="36" fillId="7" borderId="5" xfId="8" applyFont="1" applyFill="1" applyBorder="1" applyAlignment="1">
      <alignment horizontal="center" vertical="center" wrapText="1"/>
    </xf>
    <xf numFmtId="0" fontId="36" fillId="7" borderId="18" xfId="8" applyFont="1" applyFill="1" applyBorder="1" applyAlignment="1">
      <alignment horizontal="center" vertical="center" wrapText="1"/>
    </xf>
    <xf numFmtId="0" fontId="36" fillId="7" borderId="9" xfId="8" applyFont="1" applyFill="1" applyBorder="1" applyAlignment="1">
      <alignment horizontal="center" vertical="center" wrapText="1"/>
    </xf>
    <xf numFmtId="0" fontId="36" fillId="7" borderId="0" xfId="8" applyFont="1" applyFill="1" applyBorder="1" applyAlignment="1">
      <alignment horizontal="center" vertical="center" wrapText="1"/>
    </xf>
    <xf numFmtId="0" fontId="36" fillId="3" borderId="0" xfId="8" applyFont="1" applyFill="1" applyBorder="1" applyAlignment="1">
      <alignment horizontal="center" vertical="center" wrapText="1"/>
    </xf>
    <xf numFmtId="0" fontId="34" fillId="3" borderId="0" xfId="8" applyFont="1" applyFill="1" applyBorder="1" applyAlignment="1">
      <alignment horizontal="justify" vertical="center" wrapText="1"/>
    </xf>
    <xf numFmtId="0" fontId="60" fillId="3" borderId="50" xfId="8" applyFont="1" applyFill="1" applyBorder="1" applyAlignment="1">
      <alignment horizontal="justify" vertical="center" wrapText="1"/>
    </xf>
    <xf numFmtId="0" fontId="60" fillId="3" borderId="39" xfId="8" applyFont="1" applyFill="1" applyBorder="1" applyAlignment="1">
      <alignment horizontal="justify" vertical="center" wrapText="1"/>
    </xf>
    <xf numFmtId="0" fontId="60" fillId="3" borderId="9" xfId="8" applyFont="1" applyFill="1" applyBorder="1" applyAlignment="1">
      <alignment horizontal="justify" vertical="center" wrapText="1"/>
    </xf>
    <xf numFmtId="0" fontId="68" fillId="3" borderId="0" xfId="8" applyFont="1" applyFill="1"/>
    <xf numFmtId="0" fontId="23" fillId="0" borderId="8" xfId="8" applyFont="1" applyFill="1" applyBorder="1" applyAlignment="1">
      <alignment vertical="center" wrapText="1"/>
    </xf>
    <xf numFmtId="0" fontId="23" fillId="0" borderId="49" xfId="8" applyFont="1" applyFill="1" applyBorder="1" applyAlignment="1">
      <alignment vertical="center" wrapText="1"/>
    </xf>
    <xf numFmtId="0" fontId="61" fillId="3" borderId="0" xfId="8" applyFont="1" applyFill="1" applyBorder="1" applyAlignment="1">
      <alignment horizontal="center" vertical="center" wrapText="1"/>
    </xf>
    <xf numFmtId="0" fontId="17" fillId="0" borderId="0" xfId="8" applyAlignment="1">
      <alignment horizontal="center"/>
    </xf>
    <xf numFmtId="0" fontId="35" fillId="3" borderId="0" xfId="1" applyFont="1" applyFill="1" applyBorder="1" applyAlignment="1">
      <alignment horizontal="right" vertical="center"/>
    </xf>
    <xf numFmtId="0" fontId="33" fillId="2" borderId="0" xfId="8" applyFont="1" applyFill="1"/>
    <xf numFmtId="0" fontId="21" fillId="2" borderId="29" xfId="8" applyFont="1" applyFill="1" applyBorder="1" applyAlignment="1">
      <alignment vertical="center" wrapText="1"/>
    </xf>
    <xf numFmtId="0" fontId="33" fillId="2" borderId="2" xfId="8" applyFont="1" applyFill="1" applyBorder="1" applyAlignment="1">
      <alignment vertical="center" wrapText="1"/>
    </xf>
    <xf numFmtId="0" fontId="33" fillId="2" borderId="1" xfId="8" applyFont="1" applyFill="1" applyBorder="1" applyAlignment="1">
      <alignment vertical="center" wrapText="1"/>
    </xf>
    <xf numFmtId="0" fontId="33" fillId="2" borderId="7" xfId="8" applyFont="1" applyFill="1" applyBorder="1" applyAlignment="1">
      <alignment vertical="center" wrapText="1"/>
    </xf>
    <xf numFmtId="0" fontId="21" fillId="3" borderId="0" xfId="8" applyFont="1" applyFill="1" applyBorder="1" applyAlignment="1">
      <alignment vertical="center"/>
    </xf>
    <xf numFmtId="0" fontId="33" fillId="0" borderId="0" xfId="8" applyFont="1" applyFill="1"/>
    <xf numFmtId="0" fontId="14" fillId="0" borderId="0" xfId="13"/>
    <xf numFmtId="0" fontId="46" fillId="0" borderId="0" xfId="8" applyFont="1" applyAlignment="1"/>
    <xf numFmtId="0" fontId="80" fillId="0" borderId="0" xfId="0" applyFont="1" applyAlignment="1">
      <alignment horizontal="left" vertical="center"/>
    </xf>
    <xf numFmtId="0" fontId="80" fillId="0" borderId="0" xfId="0" applyFont="1" applyAlignment="1">
      <alignment horizontal="left" vertical="center" wrapText="1"/>
    </xf>
    <xf numFmtId="0" fontId="80" fillId="0" borderId="0" xfId="0" applyFont="1"/>
    <xf numFmtId="0" fontId="96" fillId="2" borderId="0" xfId="8" applyFont="1" applyFill="1" applyBorder="1" applyAlignment="1">
      <alignment vertical="top"/>
    </xf>
    <xf numFmtId="0" fontId="97" fillId="0" borderId="0" xfId="8" applyFont="1" applyFill="1" applyBorder="1" applyAlignment="1">
      <alignment wrapText="1"/>
    </xf>
    <xf numFmtId="0" fontId="98" fillId="0" borderId="0" xfId="8" applyFont="1"/>
    <xf numFmtId="0" fontId="101" fillId="2" borderId="0" xfId="8" applyFont="1" applyFill="1" applyBorder="1" applyAlignment="1">
      <alignment wrapText="1"/>
    </xf>
    <xf numFmtId="0" fontId="103" fillId="0" borderId="0" xfId="0" applyFont="1" applyFill="1" applyBorder="1" applyAlignment="1">
      <alignment horizontal="center" vertical="center" wrapText="1"/>
    </xf>
    <xf numFmtId="0" fontId="52" fillId="0" borderId="0" xfId="1" applyFont="1" applyBorder="1" applyAlignment="1">
      <alignment vertical="center"/>
    </xf>
    <xf numFmtId="0" fontId="103" fillId="0" borderId="0" xfId="0" applyFont="1" applyFill="1" applyBorder="1" applyAlignment="1">
      <alignment vertical="center" wrapText="1"/>
    </xf>
    <xf numFmtId="0" fontId="62" fillId="3" borderId="39" xfId="8" applyFont="1" applyFill="1" applyBorder="1" applyAlignment="1">
      <alignment horizontal="center" vertical="center"/>
    </xf>
    <xf numFmtId="0" fontId="62" fillId="3" borderId="0" xfId="8" applyFont="1" applyFill="1" applyBorder="1" applyAlignment="1">
      <alignment horizontal="center" vertical="center" wrapText="1"/>
    </xf>
    <xf numFmtId="0" fontId="25" fillId="0" borderId="49" xfId="8" applyFont="1" applyFill="1" applyBorder="1" applyAlignment="1">
      <alignment vertical="top" wrapText="1"/>
    </xf>
    <xf numFmtId="0" fontId="38" fillId="0" borderId="36" xfId="0" applyFont="1" applyFill="1" applyBorder="1" applyAlignment="1">
      <alignment horizontal="center" vertical="center" wrapText="1"/>
    </xf>
    <xf numFmtId="0" fontId="64" fillId="3" borderId="165" xfId="8" applyFont="1" applyFill="1" applyBorder="1"/>
    <xf numFmtId="0" fontId="64" fillId="3" borderId="95" xfId="8" applyFont="1" applyFill="1" applyBorder="1"/>
    <xf numFmtId="0" fontId="34" fillId="0" borderId="0" xfId="8" applyFont="1" applyFill="1" applyBorder="1" applyAlignment="1">
      <alignment vertical="center" wrapText="1"/>
    </xf>
    <xf numFmtId="0" fontId="42" fillId="3" borderId="5" xfId="8" applyFont="1" applyFill="1" applyBorder="1" applyAlignment="1">
      <alignment vertical="center" wrapText="1"/>
    </xf>
    <xf numFmtId="0" fontId="62" fillId="3" borderId="6" xfId="8" applyFont="1" applyFill="1" applyBorder="1" applyAlignment="1">
      <alignment horizontal="center" vertical="center"/>
    </xf>
    <xf numFmtId="0" fontId="62" fillId="3" borderId="1" xfId="8" applyFont="1" applyFill="1" applyBorder="1" applyAlignment="1">
      <alignment horizontal="center" vertical="center"/>
    </xf>
    <xf numFmtId="0" fontId="62" fillId="3" borderId="7" xfId="8" applyFont="1" applyFill="1" applyBorder="1" applyAlignment="1">
      <alignment wrapText="1"/>
    </xf>
    <xf numFmtId="0" fontId="61" fillId="3" borderId="1" xfId="8" applyFont="1" applyFill="1" applyBorder="1" applyAlignment="1">
      <alignment horizontal="center" vertical="center" wrapText="1"/>
    </xf>
    <xf numFmtId="0" fontId="74" fillId="3" borderId="28" xfId="8" applyFont="1" applyFill="1" applyBorder="1" applyAlignment="1">
      <alignment vertical="center" wrapText="1"/>
    </xf>
    <xf numFmtId="0" fontId="62" fillId="3" borderId="3" xfId="8" applyFont="1" applyFill="1" applyBorder="1" applyAlignment="1">
      <alignment horizontal="center" vertical="center" wrapText="1"/>
    </xf>
    <xf numFmtId="0" fontId="62" fillId="3" borderId="23" xfId="8" applyFont="1" applyFill="1" applyBorder="1" applyAlignment="1">
      <alignment horizontal="center" vertical="center" wrapText="1"/>
    </xf>
    <xf numFmtId="0" fontId="42" fillId="3" borderId="5" xfId="8" applyFont="1" applyFill="1" applyBorder="1" applyAlignment="1">
      <alignment horizontal="center" vertical="center" wrapText="1"/>
    </xf>
    <xf numFmtId="0" fontId="62" fillId="3" borderId="6" xfId="8" applyFont="1" applyFill="1" applyBorder="1" applyAlignment="1">
      <alignment horizontal="center" vertical="center" wrapText="1"/>
    </xf>
    <xf numFmtId="0" fontId="62" fillId="3" borderId="7" xfId="8" applyFont="1" applyFill="1" applyBorder="1" applyAlignment="1">
      <alignment horizontal="center" vertical="center" wrapText="1"/>
    </xf>
    <xf numFmtId="0" fontId="63" fillId="3" borderId="3" xfId="8" applyFont="1" applyFill="1" applyBorder="1" applyAlignment="1">
      <alignment horizontal="justify" vertical="center" wrapText="1"/>
    </xf>
    <xf numFmtId="0" fontId="63" fillId="3" borderId="5" xfId="8" applyFont="1" applyFill="1" applyBorder="1" applyAlignment="1">
      <alignment horizontal="left" vertical="center" wrapText="1"/>
    </xf>
    <xf numFmtId="0" fontId="63" fillId="3" borderId="2" xfId="8" applyFont="1" applyFill="1" applyBorder="1" applyAlignment="1">
      <alignment horizontal="left" vertical="center" wrapText="1"/>
    </xf>
    <xf numFmtId="0" fontId="76" fillId="3" borderId="0" xfId="8" applyFont="1" applyFill="1" applyBorder="1" applyAlignment="1">
      <alignment horizontal="center" vertical="center"/>
    </xf>
    <xf numFmtId="0" fontId="17" fillId="0" borderId="0" xfId="8" applyBorder="1" applyAlignment="1">
      <alignment vertical="center" wrapText="1"/>
    </xf>
    <xf numFmtId="0" fontId="25" fillId="0" borderId="4" xfId="8" applyFont="1" applyFill="1" applyBorder="1" applyAlignment="1">
      <alignment vertical="top" wrapText="1"/>
    </xf>
    <xf numFmtId="0" fontId="25" fillId="0" borderId="23" xfId="8" applyFont="1" applyFill="1" applyBorder="1" applyAlignment="1">
      <alignment vertical="top" wrapText="1"/>
    </xf>
    <xf numFmtId="0" fontId="25" fillId="0" borderId="5" xfId="8" applyFont="1" applyFill="1" applyBorder="1" applyAlignment="1">
      <alignment vertical="top" wrapText="1"/>
    </xf>
    <xf numFmtId="0" fontId="25" fillId="0" borderId="6" xfId="8" applyFont="1" applyFill="1" applyBorder="1" applyAlignment="1">
      <alignment vertical="top" wrapText="1"/>
    </xf>
    <xf numFmtId="0" fontId="25" fillId="0" borderId="2" xfId="8" applyFont="1" applyFill="1" applyBorder="1" applyAlignment="1">
      <alignment vertical="top" wrapText="1"/>
    </xf>
    <xf numFmtId="0" fontId="25" fillId="0" borderId="1" xfId="8" applyFont="1" applyFill="1" applyBorder="1" applyAlignment="1">
      <alignment vertical="top" wrapText="1"/>
    </xf>
    <xf numFmtId="0" fontId="25" fillId="0" borderId="7" xfId="8" applyFont="1" applyFill="1" applyBorder="1" applyAlignment="1">
      <alignment vertical="top" wrapText="1"/>
    </xf>
    <xf numFmtId="0" fontId="66" fillId="13" borderId="10" xfId="8" applyFont="1" applyFill="1" applyBorder="1" applyAlignment="1">
      <alignment vertical="center" wrapText="1"/>
    </xf>
    <xf numFmtId="0" fontId="66" fillId="13" borderId="13" xfId="8" applyFont="1" applyFill="1" applyBorder="1" applyAlignment="1">
      <alignment horizontal="center" vertical="center" wrapText="1"/>
    </xf>
    <xf numFmtId="0" fontId="66" fillId="7" borderId="50" xfId="8" applyFont="1" applyFill="1" applyBorder="1" applyAlignment="1">
      <alignment horizontal="center" vertical="center" wrapText="1"/>
    </xf>
    <xf numFmtId="0" fontId="66" fillId="7" borderId="5" xfId="8" applyFont="1" applyFill="1" applyBorder="1" applyAlignment="1">
      <alignment vertical="center" wrapText="1"/>
    </xf>
    <xf numFmtId="0" fontId="66" fillId="7" borderId="6" xfId="8" applyFont="1" applyFill="1" applyBorder="1" applyAlignment="1">
      <alignment vertical="center" wrapText="1"/>
    </xf>
    <xf numFmtId="0" fontId="66" fillId="13" borderId="5" xfId="8" applyFont="1" applyFill="1" applyBorder="1" applyAlignment="1">
      <alignment vertical="center" wrapText="1"/>
    </xf>
    <xf numFmtId="166" fontId="79" fillId="21" borderId="32" xfId="8" applyNumberFormat="1" applyFont="1" applyFill="1" applyBorder="1" applyAlignment="1">
      <alignment vertical="center" wrapText="1"/>
    </xf>
    <xf numFmtId="0" fontId="17" fillId="0" borderId="160" xfId="8" applyBorder="1" applyAlignment="1">
      <alignment vertical="center" wrapText="1"/>
    </xf>
    <xf numFmtId="0" fontId="17" fillId="0" borderId="40" xfId="8" applyBorder="1"/>
    <xf numFmtId="0" fontId="66" fillId="7" borderId="9" xfId="8" applyFont="1" applyFill="1" applyBorder="1" applyAlignment="1">
      <alignment vertical="center" wrapText="1"/>
    </xf>
    <xf numFmtId="0" fontId="66" fillId="13" borderId="9" xfId="8" applyFont="1" applyFill="1" applyBorder="1" applyAlignment="1">
      <alignment vertical="center" wrapText="1"/>
    </xf>
    <xf numFmtId="0" fontId="66" fillId="7" borderId="2" xfId="8" applyFont="1" applyFill="1" applyBorder="1" applyAlignment="1">
      <alignment vertical="center" wrapText="1"/>
    </xf>
    <xf numFmtId="0" fontId="66" fillId="7" borderId="7" xfId="8" applyFont="1" applyFill="1" applyBorder="1" applyAlignment="1">
      <alignment vertical="center" wrapText="1"/>
    </xf>
    <xf numFmtId="0" fontId="66" fillId="7" borderId="56" xfId="8" applyFont="1" applyFill="1" applyBorder="1" applyAlignment="1">
      <alignment vertical="center" wrapText="1"/>
    </xf>
    <xf numFmtId="0" fontId="75" fillId="0" borderId="0" xfId="2" applyFont="1" applyBorder="1" applyAlignment="1"/>
    <xf numFmtId="0" fontId="103" fillId="19" borderId="0" xfId="0" applyFont="1" applyFill="1" applyBorder="1" applyAlignment="1">
      <alignment vertical="center" wrapText="1"/>
    </xf>
    <xf numFmtId="0" fontId="17" fillId="0" borderId="22" xfId="8" applyFont="1" applyBorder="1" applyAlignment="1">
      <alignment horizontal="center" vertical="center" wrapText="1"/>
    </xf>
    <xf numFmtId="0" fontId="17" fillId="0" borderId="1" xfId="8" applyFont="1" applyBorder="1" applyAlignment="1">
      <alignment horizontal="center" vertical="center" wrapText="1"/>
    </xf>
    <xf numFmtId="0" fontId="19" fillId="4" borderId="14" xfId="8" applyFont="1" applyFill="1" applyBorder="1" applyAlignment="1">
      <alignment horizontal="center" wrapText="1"/>
    </xf>
    <xf numFmtId="0" fontId="73" fillId="3" borderId="2" xfId="8" applyFont="1" applyFill="1" applyBorder="1" applyAlignment="1">
      <alignment horizontal="center" vertical="center" wrapText="1"/>
    </xf>
    <xf numFmtId="0" fontId="38" fillId="0" borderId="34" xfId="0" applyFont="1" applyFill="1" applyBorder="1" applyAlignment="1">
      <alignment horizontal="center" vertical="center" wrapText="1"/>
    </xf>
    <xf numFmtId="0" fontId="73" fillId="3" borderId="1" xfId="8" applyFont="1" applyFill="1" applyBorder="1" applyAlignment="1">
      <alignment horizontal="center" vertical="center" wrapText="1"/>
    </xf>
    <xf numFmtId="0" fontId="46" fillId="3" borderId="2" xfId="8" applyFont="1" applyFill="1" applyBorder="1" applyAlignment="1">
      <alignment horizontal="center" vertical="center" wrapText="1"/>
    </xf>
    <xf numFmtId="0" fontId="17" fillId="4" borderId="22" xfId="8" applyFont="1" applyFill="1" applyBorder="1" applyAlignment="1">
      <alignment horizontal="center" vertical="center" wrapText="1"/>
    </xf>
    <xf numFmtId="0" fontId="17" fillId="4" borderId="7" xfId="8" applyFont="1" applyFill="1" applyBorder="1" applyAlignment="1">
      <alignment horizontal="center" vertical="center" wrapText="1"/>
    </xf>
    <xf numFmtId="0" fontId="21" fillId="2" borderId="48" xfId="8" applyFont="1" applyFill="1" applyBorder="1" applyAlignment="1">
      <alignment vertical="center" wrapText="1"/>
    </xf>
    <xf numFmtId="0" fontId="33" fillId="2" borderId="56" xfId="8" applyFont="1" applyFill="1" applyBorder="1" applyAlignment="1">
      <alignment vertical="center" wrapText="1"/>
    </xf>
    <xf numFmtId="0" fontId="21" fillId="2" borderId="3" xfId="8" applyFont="1" applyFill="1" applyBorder="1" applyAlignment="1">
      <alignment vertical="center" wrapText="1"/>
    </xf>
    <xf numFmtId="0" fontId="21" fillId="2" borderId="15" xfId="8" applyFont="1" applyFill="1" applyBorder="1" applyAlignment="1">
      <alignment vertical="center" wrapText="1"/>
    </xf>
    <xf numFmtId="0" fontId="21" fillId="2" borderId="30" xfId="8" applyFont="1" applyFill="1" applyBorder="1" applyAlignment="1">
      <alignment vertical="center" wrapText="1"/>
    </xf>
    <xf numFmtId="0" fontId="21" fillId="2" borderId="164" xfId="8" applyFont="1" applyFill="1" applyBorder="1" applyAlignment="1">
      <alignment vertical="center" wrapText="1"/>
    </xf>
    <xf numFmtId="0" fontId="33" fillId="2" borderId="59" xfId="8" applyFont="1" applyFill="1" applyBorder="1" applyAlignment="1">
      <alignment vertical="center" wrapText="1"/>
    </xf>
    <xf numFmtId="0" fontId="21" fillId="2" borderId="35" xfId="8" applyFont="1" applyFill="1" applyBorder="1" applyAlignment="1">
      <alignment vertical="center" wrapText="1"/>
    </xf>
    <xf numFmtId="0" fontId="33" fillId="2" borderId="42" xfId="8" applyFont="1" applyFill="1" applyBorder="1" applyAlignment="1">
      <alignment vertical="center" wrapText="1"/>
    </xf>
    <xf numFmtId="0" fontId="21" fillId="4" borderId="19" xfId="8" applyFont="1" applyFill="1" applyBorder="1" applyAlignment="1">
      <alignment vertical="center" wrapText="1"/>
    </xf>
    <xf numFmtId="0" fontId="33" fillId="4" borderId="22" xfId="8" applyFont="1" applyFill="1" applyBorder="1" applyAlignment="1">
      <alignment vertical="center" wrapText="1"/>
    </xf>
    <xf numFmtId="0" fontId="21" fillId="2" borderId="163" xfId="8" applyFont="1" applyFill="1" applyBorder="1" applyAlignment="1">
      <alignment vertical="center" wrapText="1"/>
    </xf>
    <xf numFmtId="0" fontId="21" fillId="4" borderId="30" xfId="8" applyFont="1" applyFill="1" applyBorder="1" applyAlignment="1">
      <alignment vertical="center" wrapText="1"/>
    </xf>
    <xf numFmtId="0" fontId="33" fillId="4" borderId="7" xfId="8" applyFont="1" applyFill="1" applyBorder="1" applyAlignment="1">
      <alignment vertical="center" wrapText="1"/>
    </xf>
    <xf numFmtId="0" fontId="76" fillId="3" borderId="0" xfId="8" applyFont="1" applyFill="1" applyBorder="1" applyAlignment="1">
      <alignment vertical="center"/>
    </xf>
    <xf numFmtId="0" fontId="19" fillId="0" borderId="0" xfId="8" applyFont="1" applyFill="1" applyBorder="1" applyAlignment="1">
      <alignment horizontal="center" wrapText="1"/>
    </xf>
    <xf numFmtId="166" fontId="66" fillId="13" borderId="11" xfId="8" applyNumberFormat="1" applyFont="1" applyFill="1" applyBorder="1" applyAlignment="1">
      <alignment vertical="center" wrapText="1"/>
    </xf>
    <xf numFmtId="0" fontId="66" fillId="13" borderId="12" xfId="8" applyFont="1" applyFill="1" applyBorder="1" applyAlignment="1">
      <alignment vertical="center" wrapText="1"/>
    </xf>
    <xf numFmtId="0" fontId="103" fillId="3" borderId="0" xfId="0" applyFont="1" applyFill="1" applyBorder="1" applyAlignment="1">
      <alignment vertical="center" wrapText="1"/>
    </xf>
    <xf numFmtId="0" fontId="30" fillId="0" borderId="0" xfId="0" applyFont="1" applyAlignment="1" applyProtection="1">
      <alignment horizontal="center" vertical="center" wrapText="1"/>
      <protection locked="0"/>
    </xf>
    <xf numFmtId="0" fontId="66" fillId="15" borderId="2" xfId="8" applyFont="1" applyFill="1" applyBorder="1" applyAlignment="1">
      <alignment horizontal="center" vertical="center" wrapText="1"/>
    </xf>
    <xf numFmtId="0" fontId="66" fillId="15" borderId="1" xfId="8" applyFont="1" applyFill="1" applyBorder="1" applyAlignment="1">
      <alignment horizontal="center" vertical="center" wrapText="1"/>
    </xf>
    <xf numFmtId="0" fontId="66" fillId="15" borderId="7" xfId="8" applyFont="1" applyFill="1" applyBorder="1" applyAlignment="1">
      <alignment horizontal="center" vertical="center" wrapText="1"/>
    </xf>
    <xf numFmtId="0" fontId="113" fillId="21" borderId="55" xfId="8" applyFont="1" applyFill="1" applyBorder="1" applyAlignment="1">
      <alignment horizontal="center" vertical="center" wrapText="1"/>
    </xf>
    <xf numFmtId="0" fontId="113" fillId="21" borderId="159" xfId="8" applyFont="1" applyFill="1" applyBorder="1" applyAlignment="1">
      <alignment horizontal="center" vertical="center" wrapText="1"/>
    </xf>
    <xf numFmtId="0" fontId="35" fillId="0" borderId="28" xfId="1" applyFont="1" applyBorder="1" applyAlignment="1">
      <alignment horizontal="center" vertical="center" wrapText="1"/>
    </xf>
    <xf numFmtId="0" fontId="67" fillId="3" borderId="1" xfId="13" applyFont="1" applyFill="1" applyBorder="1" applyAlignment="1">
      <alignment horizontal="center" vertical="center"/>
    </xf>
    <xf numFmtId="0" fontId="67" fillId="3" borderId="56" xfId="13" applyFont="1" applyFill="1" applyBorder="1" applyAlignment="1">
      <alignment horizontal="center" vertical="center"/>
    </xf>
    <xf numFmtId="0" fontId="67" fillId="3" borderId="0" xfId="10" applyFont="1" applyFill="1" applyBorder="1" applyAlignment="1">
      <alignment vertical="center" textRotation="90" wrapText="1"/>
    </xf>
    <xf numFmtId="0" fontId="67" fillId="3" borderId="35" xfId="10" applyFont="1" applyFill="1" applyBorder="1" applyAlignment="1">
      <alignment vertical="center" textRotation="90" wrapText="1"/>
    </xf>
    <xf numFmtId="0" fontId="67" fillId="3" borderId="26" xfId="10" applyFont="1" applyFill="1" applyBorder="1" applyAlignment="1">
      <alignment vertical="center" textRotation="90" wrapText="1"/>
    </xf>
    <xf numFmtId="0" fontId="14" fillId="0" borderId="0" xfId="13" applyAlignment="1">
      <alignment horizontal="left"/>
    </xf>
    <xf numFmtId="0" fontId="67" fillId="3" borderId="33" xfId="10" applyFont="1" applyFill="1" applyBorder="1" applyAlignment="1">
      <alignment vertical="center" textRotation="90" wrapText="1"/>
    </xf>
    <xf numFmtId="0" fontId="67" fillId="3" borderId="20" xfId="10" applyFont="1" applyFill="1" applyBorder="1" applyAlignment="1">
      <alignment vertical="center" textRotation="90" wrapText="1"/>
    </xf>
    <xf numFmtId="0" fontId="67" fillId="3" borderId="34" xfId="10" applyFont="1" applyFill="1" applyBorder="1" applyAlignment="1">
      <alignment vertical="center" textRotation="90" wrapText="1"/>
    </xf>
    <xf numFmtId="0" fontId="17" fillId="3" borderId="22" xfId="8" applyFont="1" applyFill="1" applyBorder="1" applyAlignment="1">
      <alignment horizontal="center" vertical="center" wrapText="1"/>
    </xf>
    <xf numFmtId="0" fontId="65" fillId="3" borderId="0" xfId="8" applyFont="1" applyFill="1" applyBorder="1" applyAlignment="1">
      <alignment horizontal="center" vertical="center" wrapText="1"/>
    </xf>
    <xf numFmtId="0" fontId="17" fillId="0" borderId="0" xfId="8" applyFont="1" applyFill="1"/>
    <xf numFmtId="0" fontId="19" fillId="4" borderId="25" xfId="8" applyFont="1" applyFill="1" applyBorder="1" applyAlignment="1">
      <alignment horizontal="center" wrapText="1"/>
    </xf>
    <xf numFmtId="0" fontId="21" fillId="2" borderId="2" xfId="8" applyFont="1" applyFill="1" applyBorder="1" applyAlignment="1">
      <alignment vertical="center" wrapText="1"/>
    </xf>
    <xf numFmtId="0" fontId="21" fillId="2" borderId="1" xfId="8" applyFont="1" applyFill="1" applyBorder="1" applyAlignment="1">
      <alignment vertical="center" wrapText="1"/>
    </xf>
    <xf numFmtId="0" fontId="38" fillId="0" borderId="23" xfId="0" applyFont="1" applyFill="1" applyBorder="1" applyAlignment="1">
      <alignment horizontal="center" vertical="center" wrapText="1"/>
    </xf>
    <xf numFmtId="0" fontId="23" fillId="3" borderId="5" xfId="8" applyFont="1" applyFill="1" applyBorder="1" applyAlignment="1">
      <alignment horizontal="center" vertical="center" wrapText="1"/>
    </xf>
    <xf numFmtId="0" fontId="17" fillId="0" borderId="6" xfId="8" applyBorder="1"/>
    <xf numFmtId="0" fontId="23" fillId="3" borderId="2" xfId="8" applyFont="1" applyFill="1" applyBorder="1" applyAlignment="1">
      <alignment horizontal="center" vertical="center" wrapText="1"/>
    </xf>
    <xf numFmtId="0" fontId="23" fillId="0" borderId="1" xfId="8" applyFont="1" applyFill="1" applyBorder="1" applyAlignment="1">
      <alignment vertical="center" wrapText="1"/>
    </xf>
    <xf numFmtId="0" fontId="17" fillId="0" borderId="7" xfId="8" applyBorder="1"/>
    <xf numFmtId="0" fontId="23" fillId="3" borderId="12" xfId="8" applyFont="1" applyFill="1" applyBorder="1" applyAlignment="1">
      <alignment horizontal="center" vertical="center" wrapText="1"/>
    </xf>
    <xf numFmtId="0" fontId="17" fillId="0" borderId="11" xfId="8" applyBorder="1"/>
    <xf numFmtId="0" fontId="23" fillId="0" borderId="166" xfId="8" applyFont="1" applyFill="1" applyBorder="1" applyAlignment="1">
      <alignment horizontal="center" vertical="center" wrapText="1"/>
    </xf>
    <xf numFmtId="0" fontId="23" fillId="0" borderId="159" xfId="8" applyFont="1" applyFill="1" applyBorder="1" applyAlignment="1">
      <alignment horizontal="center" vertical="center" wrapText="1"/>
    </xf>
    <xf numFmtId="0" fontId="112" fillId="3" borderId="3" xfId="8" applyFont="1" applyFill="1" applyBorder="1" applyAlignment="1"/>
    <xf numFmtId="0" fontId="112" fillId="3" borderId="5" xfId="8" applyFont="1" applyFill="1" applyBorder="1" applyAlignment="1">
      <alignment vertical="center" wrapText="1"/>
    </xf>
    <xf numFmtId="0" fontId="112" fillId="3" borderId="2" xfId="8" applyFont="1" applyFill="1" applyBorder="1" applyAlignment="1">
      <alignment vertical="center" wrapText="1"/>
    </xf>
    <xf numFmtId="0" fontId="29" fillId="0" borderId="0" xfId="0" applyFont="1" applyFill="1" applyBorder="1" applyAlignment="1" applyProtection="1">
      <alignment horizontal="left"/>
      <protection locked="0"/>
    </xf>
    <xf numFmtId="0" fontId="111" fillId="11" borderId="14" xfId="8" applyFont="1" applyFill="1" applyBorder="1" applyAlignment="1">
      <alignment horizontal="center"/>
    </xf>
    <xf numFmtId="0" fontId="10" fillId="0" borderId="0" xfId="18"/>
    <xf numFmtId="0" fontId="10" fillId="0" borderId="0" xfId="18" applyAlignment="1">
      <alignment horizontal="center"/>
    </xf>
    <xf numFmtId="2" fontId="10" fillId="0" borderId="0" xfId="18" applyNumberFormat="1"/>
    <xf numFmtId="0" fontId="10" fillId="0" borderId="0" xfId="18" applyFill="1" applyBorder="1"/>
    <xf numFmtId="0" fontId="10" fillId="0" borderId="0" xfId="18" applyFill="1" applyBorder="1" applyAlignment="1">
      <alignment vertical="center" wrapText="1"/>
    </xf>
    <xf numFmtId="0" fontId="10" fillId="0" borderId="0" xfId="18" applyBorder="1"/>
    <xf numFmtId="0" fontId="10" fillId="0" borderId="0" xfId="18" applyBorder="1" applyAlignment="1">
      <alignment horizontal="center"/>
    </xf>
    <xf numFmtId="0" fontId="10" fillId="0" borderId="0" xfId="18" applyFill="1" applyBorder="1" applyAlignment="1">
      <alignment vertical="center"/>
    </xf>
    <xf numFmtId="0" fontId="86" fillId="0" borderId="0" xfId="18" applyFont="1"/>
    <xf numFmtId="0" fontId="10" fillId="0" borderId="0" xfId="18" applyBorder="1" applyAlignment="1">
      <alignment vertical="center" wrapText="1"/>
    </xf>
    <xf numFmtId="0" fontId="94" fillId="0" borderId="0" xfId="18" applyFont="1" applyFill="1" applyBorder="1" applyAlignment="1">
      <alignment vertical="center" wrapText="1"/>
    </xf>
    <xf numFmtId="2" fontId="93" fillId="0" borderId="0" xfId="18" applyNumberFormat="1" applyFont="1" applyFill="1" applyBorder="1" applyAlignment="1">
      <alignment vertical="center"/>
    </xf>
    <xf numFmtId="1" fontId="93" fillId="0" borderId="0" xfId="18" applyNumberFormat="1" applyFont="1" applyFill="1" applyBorder="1" applyAlignment="1">
      <alignment horizontal="center" vertical="center"/>
    </xf>
    <xf numFmtId="2" fontId="92" fillId="0" borderId="149" xfId="18" applyNumberFormat="1" applyFont="1" applyFill="1" applyBorder="1" applyAlignment="1">
      <alignment vertical="center"/>
    </xf>
    <xf numFmtId="0" fontId="93" fillId="0" borderId="137" xfId="18" applyFont="1" applyFill="1" applyBorder="1" applyAlignment="1">
      <alignment horizontal="left" vertical="center" wrapText="1"/>
    </xf>
    <xf numFmtId="0" fontId="93" fillId="0" borderId="136" xfId="18" applyFont="1" applyFill="1" applyBorder="1" applyAlignment="1">
      <alignment horizontal="center" vertical="center"/>
    </xf>
    <xf numFmtId="2" fontId="92" fillId="0" borderId="148" xfId="18" applyNumberFormat="1" applyFont="1" applyFill="1" applyBorder="1" applyAlignment="1">
      <alignment vertical="center"/>
    </xf>
    <xf numFmtId="0" fontId="93" fillId="0" borderId="82" xfId="18" applyFont="1" applyFill="1" applyBorder="1" applyAlignment="1">
      <alignment horizontal="left" vertical="center" wrapText="1"/>
    </xf>
    <xf numFmtId="0" fontId="93" fillId="0" borderId="134" xfId="18" applyFont="1" applyFill="1" applyBorder="1" applyAlignment="1">
      <alignment horizontal="center" vertical="center"/>
    </xf>
    <xf numFmtId="0" fontId="10" fillId="0" borderId="0" xfId="18" applyFill="1"/>
    <xf numFmtId="2" fontId="93" fillId="0" borderId="149" xfId="18" applyNumberFormat="1" applyFont="1" applyFill="1" applyBorder="1" applyAlignment="1">
      <alignment vertical="center"/>
    </xf>
    <xf numFmtId="1" fontId="93" fillId="0" borderId="140" xfId="18" applyNumberFormat="1" applyFont="1" applyFill="1" applyBorder="1" applyAlignment="1">
      <alignment horizontal="center" vertical="center"/>
    </xf>
    <xf numFmtId="2" fontId="93" fillId="0" borderId="148" xfId="18" applyNumberFormat="1" applyFont="1" applyFill="1" applyBorder="1" applyAlignment="1">
      <alignment vertical="center"/>
    </xf>
    <xf numFmtId="1" fontId="93" fillId="0" borderId="85" xfId="18" applyNumberFormat="1" applyFont="1" applyFill="1" applyBorder="1" applyAlignment="1">
      <alignment horizontal="center" vertical="center"/>
    </xf>
    <xf numFmtId="0" fontId="92" fillId="0" borderId="82" xfId="18" applyFont="1" applyFill="1" applyBorder="1" applyAlignment="1">
      <alignment horizontal="left" vertical="center" wrapText="1"/>
    </xf>
    <xf numFmtId="2" fontId="93" fillId="0" borderId="147" xfId="18" applyNumberFormat="1" applyFont="1" applyFill="1" applyBorder="1" applyAlignment="1">
      <alignment vertical="center"/>
    </xf>
    <xf numFmtId="1" fontId="92" fillId="0" borderId="127" xfId="18" applyNumberFormat="1" applyFont="1" applyFill="1" applyBorder="1" applyAlignment="1">
      <alignment horizontal="center" vertical="center"/>
    </xf>
    <xf numFmtId="2" fontId="92" fillId="16" borderId="147" xfId="18" applyNumberFormat="1" applyFont="1" applyFill="1" applyBorder="1" applyAlignment="1">
      <alignment vertical="center"/>
    </xf>
    <xf numFmtId="0" fontId="92" fillId="16" borderId="124" xfId="18" applyFont="1" applyFill="1" applyBorder="1" applyAlignment="1">
      <alignment horizontal="left" vertical="center" wrapText="1"/>
    </xf>
    <xf numFmtId="0" fontId="92" fillId="16" borderId="123" xfId="18" applyFont="1" applyFill="1" applyBorder="1" applyAlignment="1">
      <alignment horizontal="center" vertical="center"/>
    </xf>
    <xf numFmtId="0" fontId="86" fillId="0" borderId="0" xfId="18" applyFont="1" applyFill="1"/>
    <xf numFmtId="0" fontId="86" fillId="0" borderId="0" xfId="18" applyFont="1" applyFill="1" applyBorder="1"/>
    <xf numFmtId="0" fontId="86" fillId="0" borderId="0" xfId="18" applyFont="1" applyFill="1" applyBorder="1" applyAlignment="1">
      <alignment vertical="center" wrapText="1"/>
    </xf>
    <xf numFmtId="0" fontId="90" fillId="0" borderId="0" xfId="18" applyFont="1" applyFill="1" applyBorder="1" applyAlignment="1">
      <alignment vertical="center" wrapText="1"/>
    </xf>
    <xf numFmtId="2" fontId="91" fillId="14" borderId="157" xfId="18" applyNumberFormat="1" applyFont="1" applyFill="1" applyBorder="1" applyAlignment="1">
      <alignment horizontal="center" vertical="center" wrapText="1"/>
    </xf>
    <xf numFmtId="2" fontId="90" fillId="14" borderId="156" xfId="18" applyNumberFormat="1" applyFont="1" applyFill="1" applyBorder="1" applyAlignment="1">
      <alignment horizontal="center" vertical="center" wrapText="1"/>
    </xf>
    <xf numFmtId="2" fontId="91" fillId="14" borderId="155" xfId="18" applyNumberFormat="1" applyFont="1" applyFill="1" applyBorder="1" applyAlignment="1">
      <alignment horizontal="center" vertical="center" wrapText="1"/>
    </xf>
    <xf numFmtId="0" fontId="90" fillId="14" borderId="154" xfId="18" applyFont="1" applyFill="1" applyBorder="1" applyAlignment="1">
      <alignment horizontal="center" vertical="center" wrapText="1"/>
    </xf>
    <xf numFmtId="0" fontId="90" fillId="14" borderId="153" xfId="18" applyFont="1" applyFill="1" applyBorder="1" applyAlignment="1">
      <alignment horizontal="center" vertical="center" wrapText="1"/>
    </xf>
    <xf numFmtId="0" fontId="86" fillId="0" borderId="0" xfId="18" applyFont="1" applyAlignment="1">
      <alignment horizontal="center"/>
    </xf>
    <xf numFmtId="0" fontId="10" fillId="0" borderId="146" xfId="18" applyBorder="1" applyAlignment="1">
      <alignment horizontal="center" vertical="center"/>
    </xf>
    <xf numFmtId="0" fontId="89" fillId="15" borderId="139" xfId="18" applyFont="1" applyFill="1" applyBorder="1" applyAlignment="1">
      <alignment horizontal="center" vertical="center" wrapText="1"/>
    </xf>
    <xf numFmtId="2" fontId="88" fillId="15" borderId="139" xfId="18" applyNumberFormat="1" applyFont="1" applyFill="1" applyBorder="1" applyAlignment="1">
      <alignment horizontal="center" vertical="center"/>
    </xf>
    <xf numFmtId="2" fontId="87" fillId="13" borderId="142" xfId="18" applyNumberFormat="1" applyFont="1" applyFill="1" applyBorder="1" applyAlignment="1">
      <alignment horizontal="center" vertical="center"/>
    </xf>
    <xf numFmtId="167" fontId="86" fillId="0" borderId="138" xfId="18" applyNumberFormat="1" applyFont="1" applyBorder="1" applyAlignment="1" applyProtection="1">
      <alignment horizontal="center" vertical="center"/>
      <protection locked="0"/>
    </xf>
    <xf numFmtId="167" fontId="86" fillId="0" borderId="145" xfId="18" applyNumberFormat="1" applyFont="1" applyBorder="1" applyAlignment="1" applyProtection="1">
      <alignment horizontal="center" vertical="center"/>
      <protection locked="0"/>
    </xf>
    <xf numFmtId="167" fontId="86" fillId="0" borderId="143" xfId="18" applyNumberFormat="1" applyFont="1" applyBorder="1" applyAlignment="1" applyProtection="1">
      <alignment horizontal="center" vertical="center"/>
      <protection locked="0"/>
    </xf>
    <xf numFmtId="167" fontId="87" fillId="6" borderId="144" xfId="18" applyNumberFormat="1" applyFont="1" applyFill="1" applyBorder="1" applyAlignment="1">
      <alignment horizontal="center" vertical="center"/>
    </xf>
    <xf numFmtId="167" fontId="86" fillId="0" borderId="141" xfId="18" applyNumberFormat="1" applyFont="1" applyBorder="1" applyAlignment="1" applyProtection="1">
      <alignment horizontal="center" vertical="center"/>
      <protection locked="0"/>
    </xf>
    <xf numFmtId="167" fontId="86" fillId="0" borderId="137" xfId="18" applyNumberFormat="1" applyFont="1" applyBorder="1" applyAlignment="1" applyProtection="1">
      <alignment horizontal="center" vertical="center"/>
      <protection locked="0"/>
    </xf>
    <xf numFmtId="167" fontId="87" fillId="8" borderId="142" xfId="18" applyNumberFormat="1" applyFont="1" applyFill="1" applyBorder="1" applyAlignment="1">
      <alignment horizontal="center" vertical="center"/>
    </xf>
    <xf numFmtId="0" fontId="10" fillId="0" borderId="136" xfId="18" applyBorder="1" applyAlignment="1">
      <alignment horizontal="left" vertical="center"/>
    </xf>
    <xf numFmtId="0" fontId="10" fillId="0" borderId="135" xfId="18" applyBorder="1" applyAlignment="1">
      <alignment horizontal="center" vertical="center"/>
    </xf>
    <xf numFmtId="0" fontId="89" fillId="15" borderId="84" xfId="18" applyFont="1" applyFill="1" applyBorder="1" applyAlignment="1">
      <alignment horizontal="center" vertical="center" wrapText="1"/>
    </xf>
    <xf numFmtId="2" fontId="88" fillId="15" borderId="84" xfId="18" applyNumberFormat="1" applyFont="1" applyFill="1" applyBorder="1" applyAlignment="1">
      <alignment horizontal="center" vertical="center"/>
    </xf>
    <xf numFmtId="2" fontId="87" fillId="13" borderId="87" xfId="18" applyNumberFormat="1" applyFont="1" applyFill="1" applyBorder="1" applyAlignment="1">
      <alignment horizontal="center" vertical="center"/>
    </xf>
    <xf numFmtId="167" fontId="86" fillId="0" borderId="83" xfId="18" applyNumberFormat="1" applyFont="1" applyBorder="1" applyAlignment="1" applyProtection="1">
      <alignment horizontal="center" vertical="center"/>
      <protection locked="0"/>
    </xf>
    <xf numFmtId="167" fontId="86" fillId="0" borderId="99" xfId="18" applyNumberFormat="1" applyFont="1" applyBorder="1" applyAlignment="1" applyProtection="1">
      <alignment horizontal="center" vertical="center"/>
      <protection locked="0"/>
    </xf>
    <xf numFmtId="167" fontId="86" fillId="0" borderId="81" xfId="18" applyNumberFormat="1" applyFont="1" applyBorder="1" applyAlignment="1" applyProtection="1">
      <alignment horizontal="center" vertical="center"/>
      <protection locked="0"/>
    </xf>
    <xf numFmtId="167" fontId="87" fillId="6" borderId="88" xfId="18" applyNumberFormat="1" applyFont="1" applyFill="1" applyBorder="1" applyAlignment="1">
      <alignment horizontal="center" vertical="center"/>
    </xf>
    <xf numFmtId="167" fontId="86" fillId="0" borderId="86" xfId="18" applyNumberFormat="1" applyFont="1" applyBorder="1" applyAlignment="1" applyProtection="1">
      <alignment horizontal="center" vertical="center"/>
      <protection locked="0"/>
    </xf>
    <xf numFmtId="167" fontId="86" fillId="0" borderId="82" xfId="18" applyNumberFormat="1" applyFont="1" applyBorder="1" applyAlignment="1" applyProtection="1">
      <alignment horizontal="center" vertical="center"/>
      <protection locked="0"/>
    </xf>
    <xf numFmtId="167" fontId="87" fillId="8" borderId="87" xfId="18" applyNumberFormat="1" applyFont="1" applyFill="1" applyBorder="1" applyAlignment="1">
      <alignment horizontal="center" vertical="center"/>
    </xf>
    <xf numFmtId="0" fontId="10" fillId="0" borderId="134" xfId="18" applyBorder="1" applyAlignment="1">
      <alignment horizontal="left" vertical="center"/>
    </xf>
    <xf numFmtId="0" fontId="10" fillId="0" borderId="133" xfId="18" applyBorder="1" applyAlignment="1">
      <alignment horizontal="center" vertical="center"/>
    </xf>
    <xf numFmtId="0" fontId="89" fillId="15" borderId="126" xfId="18" applyFont="1" applyFill="1" applyBorder="1" applyAlignment="1">
      <alignment horizontal="center" vertical="center" wrapText="1"/>
    </xf>
    <xf numFmtId="2" fontId="88" fillId="15" borderId="126" xfId="18" applyNumberFormat="1" applyFont="1" applyFill="1" applyBorder="1" applyAlignment="1">
      <alignment horizontal="center" vertical="center"/>
    </xf>
    <xf numFmtId="2" fontId="87" fillId="13" borderId="129" xfId="18" applyNumberFormat="1" applyFont="1" applyFill="1" applyBorder="1" applyAlignment="1">
      <alignment horizontal="center" vertical="center"/>
    </xf>
    <xf numFmtId="167" fontId="86" fillId="0" borderId="125" xfId="18" applyNumberFormat="1" applyFont="1" applyBorder="1" applyAlignment="1" applyProtection="1">
      <alignment horizontal="center" vertical="center"/>
      <protection locked="0"/>
    </xf>
    <xf numFmtId="167" fontId="86" fillId="0" borderId="132" xfId="18" applyNumberFormat="1" applyFont="1" applyBorder="1" applyAlignment="1" applyProtection="1">
      <alignment horizontal="center" vertical="center"/>
      <protection locked="0"/>
    </xf>
    <xf numFmtId="167" fontId="86" fillId="0" borderId="130" xfId="18" applyNumberFormat="1" applyFont="1" applyBorder="1" applyAlignment="1" applyProtection="1">
      <alignment horizontal="center" vertical="center"/>
      <protection locked="0"/>
    </xf>
    <xf numFmtId="167" fontId="87" fillId="6" borderId="131" xfId="18" applyNumberFormat="1" applyFont="1" applyFill="1" applyBorder="1" applyAlignment="1">
      <alignment horizontal="center" vertical="center"/>
    </xf>
    <xf numFmtId="167" fontId="86" fillId="0" borderId="128" xfId="18" applyNumberFormat="1" applyFont="1" applyBorder="1" applyAlignment="1" applyProtection="1">
      <alignment horizontal="center" vertical="center"/>
      <protection locked="0"/>
    </xf>
    <xf numFmtId="167" fontId="86" fillId="0" borderId="124" xfId="18" applyNumberFormat="1" applyFont="1" applyBorder="1" applyAlignment="1" applyProtection="1">
      <alignment horizontal="center" vertical="center"/>
      <protection locked="0"/>
    </xf>
    <xf numFmtId="167" fontId="87" fillId="8" borderId="129" xfId="18" applyNumberFormat="1" applyFont="1" applyFill="1" applyBorder="1" applyAlignment="1">
      <alignment horizontal="center" vertical="center"/>
    </xf>
    <xf numFmtId="0" fontId="10" fillId="0" borderId="123" xfId="18" applyBorder="1" applyAlignment="1">
      <alignment horizontal="left" vertical="center"/>
    </xf>
    <xf numFmtId="0" fontId="10" fillId="0" borderId="0" xfId="18" applyAlignment="1">
      <alignment vertical="center"/>
    </xf>
    <xf numFmtId="0" fontId="85" fillId="14" borderId="80" xfId="18" applyFont="1" applyFill="1" applyBorder="1" applyAlignment="1">
      <alignment horizontal="center" vertical="center" textRotation="90" wrapText="1"/>
    </xf>
    <xf numFmtId="0" fontId="85" fillId="14" borderId="79" xfId="18" applyFont="1" applyFill="1" applyBorder="1" applyAlignment="1">
      <alignment horizontal="center" vertical="center" textRotation="90" wrapText="1"/>
    </xf>
    <xf numFmtId="0" fontId="78" fillId="13" borderId="119" xfId="18" applyFont="1" applyFill="1" applyBorder="1" applyAlignment="1">
      <alignment horizontal="center" vertical="center" textRotation="90" wrapText="1"/>
    </xf>
    <xf numFmtId="0" fontId="81" fillId="13" borderId="121" xfId="18" applyFont="1" applyFill="1" applyBorder="1" applyAlignment="1">
      <alignment horizontal="left" vertical="center" wrapText="1"/>
    </xf>
    <xf numFmtId="0" fontId="81" fillId="13" borderId="120" xfId="18" applyFont="1" applyFill="1" applyBorder="1" applyAlignment="1">
      <alignment horizontal="left" vertical="center" wrapText="1"/>
    </xf>
    <xf numFmtId="0" fontId="81" fillId="13" borderId="116" xfId="18" applyFont="1" applyFill="1" applyBorder="1" applyAlignment="1">
      <alignment horizontal="left" vertical="center" wrapText="1"/>
    </xf>
    <xf numFmtId="0" fontId="78" fillId="6" borderId="119" xfId="18" applyFont="1" applyFill="1" applyBorder="1" applyAlignment="1">
      <alignment horizontal="center" vertical="center" textRotation="90" wrapText="1"/>
    </xf>
    <xf numFmtId="0" fontId="81" fillId="6" borderId="117" xfId="18" applyFont="1" applyFill="1" applyBorder="1" applyAlignment="1">
      <alignment horizontal="left" vertical="center" wrapText="1"/>
    </xf>
    <xf numFmtId="0" fontId="72" fillId="6" borderId="117" xfId="18" applyFont="1" applyFill="1" applyBorder="1" applyAlignment="1">
      <alignment horizontal="left" vertical="center" wrapText="1"/>
    </xf>
    <xf numFmtId="0" fontId="81" fillId="6" borderId="116" xfId="18" applyFont="1" applyFill="1" applyBorder="1" applyAlignment="1">
      <alignment horizontal="left" vertical="center" wrapText="1"/>
    </xf>
    <xf numFmtId="0" fontId="78" fillId="8" borderId="118" xfId="18" applyFont="1" applyFill="1" applyBorder="1" applyAlignment="1">
      <alignment horizontal="center" vertical="center" textRotation="90" wrapText="1"/>
    </xf>
    <xf numFmtId="0" fontId="82" fillId="8" borderId="117" xfId="18" applyFont="1" applyFill="1" applyBorder="1" applyAlignment="1">
      <alignment vertical="center" wrapText="1"/>
    </xf>
    <xf numFmtId="0" fontId="99" fillId="8" borderId="117" xfId="18" applyFont="1" applyFill="1" applyBorder="1" applyAlignment="1">
      <alignment vertical="center" wrapText="1"/>
    </xf>
    <xf numFmtId="0" fontId="10" fillId="7" borderId="90" xfId="18" applyFill="1" applyBorder="1" applyAlignment="1">
      <alignment horizontal="center" vertical="center"/>
    </xf>
    <xf numFmtId="0" fontId="83" fillId="0" borderId="0" xfId="18" applyFont="1" applyFill="1" applyBorder="1" applyAlignment="1"/>
    <xf numFmtId="0" fontId="9" fillId="0" borderId="0" xfId="19"/>
    <xf numFmtId="0" fontId="9" fillId="0" borderId="8" xfId="19" applyBorder="1"/>
    <xf numFmtId="0" fontId="118" fillId="0" borderId="8" xfId="19" applyFont="1" applyBorder="1" applyAlignment="1">
      <alignment horizontal="center" vertical="center"/>
    </xf>
    <xf numFmtId="0" fontId="9" fillId="0" borderId="49" xfId="19" applyBorder="1"/>
    <xf numFmtId="0" fontId="118" fillId="0" borderId="49" xfId="19" applyFont="1" applyBorder="1" applyAlignment="1">
      <alignment horizontal="center" vertical="center"/>
    </xf>
    <xf numFmtId="0" fontId="119" fillId="0" borderId="0" xfId="19" applyFont="1"/>
    <xf numFmtId="0" fontId="119" fillId="3" borderId="0" xfId="19" applyFont="1" applyFill="1"/>
    <xf numFmtId="0" fontId="118" fillId="3" borderId="0" xfId="19" applyFont="1" applyFill="1"/>
    <xf numFmtId="166" fontId="14" fillId="5" borderId="31" xfId="13" applyNumberFormat="1" applyFill="1" applyBorder="1"/>
    <xf numFmtId="0" fontId="41" fillId="0" borderId="36" xfId="0" applyFont="1" applyFill="1" applyBorder="1" applyAlignment="1">
      <alignment horizontal="center" vertical="center" wrapText="1"/>
    </xf>
    <xf numFmtId="0" fontId="52" fillId="0" borderId="0" xfId="1" applyFont="1" applyBorder="1" applyAlignment="1">
      <alignment horizontal="center" vertical="center"/>
    </xf>
    <xf numFmtId="0" fontId="124" fillId="3" borderId="0" xfId="0" applyFont="1" applyFill="1" applyAlignment="1" applyProtection="1">
      <alignment horizontal="right"/>
      <protection locked="0"/>
    </xf>
    <xf numFmtId="0" fontId="124" fillId="3" borderId="0" xfId="0" applyFont="1" applyFill="1" applyAlignment="1" applyProtection="1">
      <alignment horizontal="center"/>
      <protection locked="0"/>
    </xf>
    <xf numFmtId="0" fontId="38" fillId="12" borderId="101" xfId="0" applyFont="1" applyFill="1" applyBorder="1" applyAlignment="1">
      <alignment horizontal="center" vertical="center"/>
    </xf>
    <xf numFmtId="0" fontId="9" fillId="12" borderId="17" xfId="19" applyFill="1" applyBorder="1"/>
    <xf numFmtId="0" fontId="42" fillId="26" borderId="3" xfId="8" applyFont="1" applyFill="1" applyBorder="1" applyAlignment="1">
      <alignment vertical="center" wrapText="1"/>
    </xf>
    <xf numFmtId="0" fontId="62" fillId="26" borderId="4" xfId="8" applyFont="1" applyFill="1" applyBorder="1" applyAlignment="1">
      <alignment horizontal="center" vertical="center"/>
    </xf>
    <xf numFmtId="0" fontId="62" fillId="26" borderId="23" xfId="8" applyFont="1" applyFill="1" applyBorder="1" applyAlignment="1">
      <alignment horizontal="center" vertical="center"/>
    </xf>
    <xf numFmtId="0" fontId="42" fillId="26" borderId="5" xfId="8" applyFont="1" applyFill="1" applyBorder="1" applyAlignment="1">
      <alignment vertical="center" wrapText="1"/>
    </xf>
    <xf numFmtId="0" fontId="62" fillId="26" borderId="49" xfId="8" applyFont="1" applyFill="1" applyBorder="1" applyAlignment="1">
      <alignment horizontal="center" vertical="center"/>
    </xf>
    <xf numFmtId="0" fontId="62" fillId="26" borderId="6" xfId="8" applyFont="1" applyFill="1" applyBorder="1" applyAlignment="1">
      <alignment horizontal="center" vertical="center"/>
    </xf>
    <xf numFmtId="0" fontId="62" fillId="26" borderId="5" xfId="8" applyFont="1" applyFill="1" applyBorder="1" applyAlignment="1">
      <alignment vertical="center" wrapText="1"/>
    </xf>
    <xf numFmtId="0" fontId="40" fillId="12" borderId="12" xfId="8" applyFont="1" applyFill="1" applyBorder="1" applyAlignment="1">
      <alignment horizontal="center" vertical="center" wrapText="1"/>
    </xf>
    <xf numFmtId="0" fontId="108" fillId="23" borderId="51" xfId="8" applyFont="1" applyFill="1" applyBorder="1" applyAlignment="1">
      <alignment horizontal="center" vertical="center" textRotation="90" wrapText="1"/>
    </xf>
    <xf numFmtId="0" fontId="108" fillId="23" borderId="21" xfId="8" applyFont="1" applyFill="1" applyBorder="1" applyAlignment="1">
      <alignment horizontal="center" vertical="center" textRotation="90" wrapText="1"/>
    </xf>
    <xf numFmtId="0" fontId="44" fillId="25" borderId="3" xfId="2" applyFont="1" applyFill="1" applyBorder="1" applyAlignment="1">
      <alignment vertical="center" wrapText="1"/>
    </xf>
    <xf numFmtId="0" fontId="67" fillId="16" borderId="160" xfId="10" applyFont="1" applyFill="1" applyBorder="1" applyAlignment="1">
      <alignment vertical="center" textRotation="90" wrapText="1"/>
    </xf>
    <xf numFmtId="0" fontId="67" fillId="16" borderId="161" xfId="10" applyFont="1" applyFill="1" applyBorder="1" applyAlignment="1">
      <alignment vertical="center" textRotation="90" wrapText="1"/>
    </xf>
    <xf numFmtId="0" fontId="66" fillId="26" borderId="23" xfId="8" applyFont="1" applyFill="1" applyBorder="1" applyAlignment="1">
      <alignment horizontal="center" vertical="center" wrapText="1"/>
    </xf>
    <xf numFmtId="0" fontId="66" fillId="26" borderId="57" xfId="8" applyFont="1" applyFill="1" applyBorder="1" applyAlignment="1">
      <alignment vertical="center" wrapText="1"/>
    </xf>
    <xf numFmtId="0" fontId="66" fillId="26" borderId="4" xfId="8" applyFont="1" applyFill="1" applyBorder="1" applyAlignment="1">
      <alignment vertical="center" wrapText="1"/>
    </xf>
    <xf numFmtId="0" fontId="66" fillId="26" borderId="53" xfId="8" applyFont="1" applyFill="1" applyBorder="1" applyAlignment="1">
      <alignment vertical="center" wrapText="1"/>
    </xf>
    <xf numFmtId="2" fontId="50" fillId="26" borderId="61" xfId="8" applyNumberFormat="1" applyFont="1" applyFill="1" applyBorder="1" applyAlignment="1">
      <alignment vertical="center" wrapText="1"/>
    </xf>
    <xf numFmtId="0" fontId="27" fillId="0" borderId="23" xfId="4" applyBorder="1" applyAlignment="1" applyProtection="1">
      <alignment horizontal="center" vertical="center"/>
    </xf>
    <xf numFmtId="0" fontId="27" fillId="0" borderId="6" xfId="4" applyBorder="1" applyAlignment="1" applyProtection="1">
      <alignment horizontal="center" vertical="center"/>
    </xf>
    <xf numFmtId="0" fontId="27" fillId="0" borderId="7" xfId="4" applyBorder="1" applyAlignment="1" applyProtection="1">
      <alignment horizontal="center" vertical="center"/>
    </xf>
    <xf numFmtId="0" fontId="104" fillId="0" borderId="0" xfId="0" applyFont="1" applyBorder="1" applyAlignment="1">
      <alignment horizontal="left" vertical="center" wrapText="1"/>
    </xf>
    <xf numFmtId="0" fontId="126" fillId="0" borderId="14" xfId="0" applyFont="1" applyBorder="1" applyAlignment="1">
      <alignment horizontal="left" vertical="center" wrapText="1"/>
    </xf>
    <xf numFmtId="0" fontId="55" fillId="12" borderId="17" xfId="19" applyFont="1" applyFill="1" applyBorder="1" applyAlignment="1">
      <alignment vertical="center" wrapText="1"/>
    </xf>
    <xf numFmtId="0" fontId="106" fillId="8" borderId="176" xfId="19" applyFont="1" applyFill="1" applyBorder="1" applyAlignment="1">
      <alignment horizontal="center" vertical="center"/>
    </xf>
    <xf numFmtId="0" fontId="106" fillId="8" borderId="177" xfId="19" applyFont="1" applyFill="1" applyBorder="1" applyAlignment="1">
      <alignment horizontal="center" vertical="center"/>
    </xf>
    <xf numFmtId="0" fontId="26" fillId="0" borderId="0" xfId="0" applyFont="1"/>
    <xf numFmtId="0" fontId="27" fillId="0" borderId="49" xfId="4" applyBorder="1" applyAlignment="1" applyProtection="1">
      <alignment horizontal="center" vertical="center"/>
    </xf>
    <xf numFmtId="0" fontId="25" fillId="0" borderId="9" xfId="8" applyFont="1" applyFill="1" applyBorder="1" applyAlignment="1">
      <alignment vertical="top" wrapText="1"/>
    </xf>
    <xf numFmtId="0" fontId="25" fillId="0" borderId="56" xfId="8" applyFont="1" applyFill="1" applyBorder="1" applyAlignment="1">
      <alignment vertical="top" wrapText="1"/>
    </xf>
    <xf numFmtId="0" fontId="116" fillId="20" borderId="0" xfId="0" applyFont="1" applyFill="1" applyBorder="1" applyAlignment="1">
      <alignment horizontal="center" vertical="center" wrapText="1"/>
    </xf>
    <xf numFmtId="0" fontId="26" fillId="0" borderId="0" xfId="0" applyFont="1" applyAlignment="1">
      <alignment wrapText="1"/>
    </xf>
    <xf numFmtId="0" fontId="39" fillId="29" borderId="2" xfId="8" applyFont="1" applyFill="1" applyBorder="1" applyAlignment="1">
      <alignment horizontal="center" vertical="center" wrapText="1"/>
    </xf>
    <xf numFmtId="0" fontId="39" fillId="29" borderId="56" xfId="8" applyFont="1" applyFill="1" applyBorder="1" applyAlignment="1">
      <alignment horizontal="center" vertical="center" wrapText="1"/>
    </xf>
    <xf numFmtId="0" fontId="39" fillId="29" borderId="1" xfId="8" applyFont="1" applyFill="1" applyBorder="1" applyAlignment="1">
      <alignment horizontal="center" vertical="center" wrapText="1"/>
    </xf>
    <xf numFmtId="0" fontId="14" fillId="0" borderId="0" xfId="13" applyBorder="1"/>
    <xf numFmtId="0" fontId="67" fillId="3" borderId="22" xfId="13" applyFont="1" applyFill="1" applyBorder="1" applyAlignment="1">
      <alignment horizontal="center" vertical="center" wrapText="1"/>
    </xf>
    <xf numFmtId="168" fontId="122" fillId="3" borderId="1" xfId="20" applyNumberFormat="1" applyFont="1" applyFill="1" applyBorder="1" applyAlignment="1">
      <alignment horizontal="center" vertical="center" textRotation="90" wrapText="1"/>
    </xf>
    <xf numFmtId="0" fontId="127" fillId="0" borderId="0" xfId="0" applyFont="1" applyAlignment="1" applyProtection="1">
      <alignment horizontal="left"/>
      <protection locked="0"/>
    </xf>
    <xf numFmtId="0" fontId="38" fillId="2" borderId="171" xfId="8" applyFont="1" applyFill="1" applyBorder="1" applyAlignment="1">
      <alignment horizontal="center" vertical="center"/>
    </xf>
    <xf numFmtId="0" fontId="27" fillId="0" borderId="0" xfId="4" quotePrefix="1" applyAlignment="1" applyProtection="1"/>
    <xf numFmtId="0" fontId="18" fillId="0" borderId="0" xfId="8" applyFont="1" applyAlignment="1">
      <alignment horizontal="center" vertical="center" wrapText="1"/>
    </xf>
    <xf numFmtId="0" fontId="45" fillId="28" borderId="170" xfId="8" applyFont="1" applyFill="1" applyBorder="1" applyAlignment="1">
      <alignment horizontal="center" vertical="center" wrapText="1"/>
    </xf>
    <xf numFmtId="0" fontId="128" fillId="0" borderId="0" xfId="0" applyFont="1" applyAlignment="1" applyProtection="1">
      <alignment vertical="center" wrapText="1"/>
      <protection locked="0"/>
    </xf>
    <xf numFmtId="0" fontId="130" fillId="0" borderId="26" xfId="0" applyFont="1" applyFill="1" applyBorder="1" applyAlignment="1">
      <alignment horizontal="center" vertical="center" wrapText="1"/>
    </xf>
    <xf numFmtId="0" fontId="6" fillId="0" borderId="0" xfId="19" applyFont="1"/>
    <xf numFmtId="0" fontId="131" fillId="0" borderId="0" xfId="0" applyFont="1" applyAlignment="1">
      <alignment horizontal="left"/>
    </xf>
    <xf numFmtId="0" fontId="100" fillId="7" borderId="49" xfId="8" applyFont="1" applyFill="1" applyBorder="1" applyAlignment="1">
      <alignment horizontal="left" wrapText="1"/>
    </xf>
    <xf numFmtId="0" fontId="100" fillId="7" borderId="49" xfId="8" applyFont="1" applyFill="1" applyBorder="1" applyAlignment="1">
      <alignment vertical="center" wrapText="1"/>
    </xf>
    <xf numFmtId="0" fontId="100" fillId="7" borderId="49" xfId="8" applyFont="1" applyFill="1" applyBorder="1" applyAlignment="1">
      <alignment horizontal="left" vertical="center" wrapText="1"/>
    </xf>
    <xf numFmtId="0" fontId="100" fillId="30" borderId="49" xfId="8" applyFont="1" applyFill="1" applyBorder="1" applyAlignment="1">
      <alignment horizontal="left" vertical="center" wrapText="1"/>
    </xf>
    <xf numFmtId="0" fontId="100" fillId="5" borderId="49" xfId="8" applyFont="1" applyFill="1" applyBorder="1" applyAlignment="1">
      <alignment horizontal="left" vertical="center" wrapText="1"/>
    </xf>
    <xf numFmtId="0" fontId="5" fillId="3" borderId="0" xfId="24" applyFill="1"/>
    <xf numFmtId="0" fontId="5" fillId="3" borderId="0" xfId="24" applyFill="1" applyAlignment="1">
      <alignment horizontal="left"/>
    </xf>
    <xf numFmtId="0" fontId="5" fillId="3" borderId="0" xfId="24" applyFill="1" applyAlignment="1">
      <alignment horizontal="center" vertical="center"/>
    </xf>
    <xf numFmtId="0" fontId="84" fillId="3" borderId="0" xfId="24" applyFont="1" applyFill="1" applyAlignment="1">
      <alignment horizontal="center" vertical="center"/>
    </xf>
    <xf numFmtId="0" fontId="132" fillId="3" borderId="0" xfId="24" applyFont="1" applyFill="1"/>
    <xf numFmtId="0" fontId="5" fillId="0" borderId="0" xfId="24"/>
    <xf numFmtId="0" fontId="5" fillId="0" borderId="0" xfId="24" applyAlignment="1">
      <alignment horizontal="center" vertical="center"/>
    </xf>
    <xf numFmtId="0" fontId="134" fillId="3" borderId="0" xfId="24" applyFont="1" applyFill="1"/>
    <xf numFmtId="0" fontId="134" fillId="3" borderId="0" xfId="24" applyFont="1" applyFill="1" applyAlignment="1">
      <alignment horizontal="center" vertical="center"/>
    </xf>
    <xf numFmtId="0" fontId="135" fillId="23" borderId="179" xfId="24" applyFont="1" applyFill="1" applyBorder="1" applyAlignment="1">
      <alignment horizontal="center" vertical="center" wrapText="1"/>
    </xf>
    <xf numFmtId="0" fontId="136" fillId="31" borderId="32" xfId="24" applyFont="1" applyFill="1" applyBorder="1" applyAlignment="1">
      <alignment horizontal="center" vertical="center" wrapText="1"/>
    </xf>
    <xf numFmtId="0" fontId="136" fillId="31" borderId="32" xfId="24" applyFont="1" applyFill="1" applyBorder="1" applyAlignment="1">
      <alignment horizontal="left" vertical="center" wrapText="1"/>
    </xf>
    <xf numFmtId="0" fontId="136" fillId="31" borderId="160" xfId="24" applyFont="1" applyFill="1" applyBorder="1" applyAlignment="1">
      <alignment horizontal="center" vertical="center" wrapText="1"/>
    </xf>
    <xf numFmtId="0" fontId="136" fillId="31" borderId="162" xfId="24" applyFont="1" applyFill="1" applyBorder="1" applyAlignment="1">
      <alignment horizontal="center" vertical="center" wrapText="1"/>
    </xf>
    <xf numFmtId="0" fontId="118" fillId="0" borderId="0" xfId="24" applyFont="1"/>
    <xf numFmtId="0" fontId="137" fillId="8" borderId="8" xfId="24" applyFont="1" applyFill="1" applyBorder="1" applyAlignment="1">
      <alignment horizontal="justify" vertical="center" wrapText="1"/>
    </xf>
    <xf numFmtId="0" fontId="137" fillId="8" borderId="8" xfId="24" applyFont="1" applyFill="1" applyBorder="1" applyAlignment="1">
      <alignment vertical="center" wrapText="1"/>
    </xf>
    <xf numFmtId="0" fontId="137" fillId="8" borderId="8" xfId="24" applyFont="1" applyFill="1" applyBorder="1" applyAlignment="1">
      <alignment horizontal="left" vertical="center" wrapText="1"/>
    </xf>
    <xf numFmtId="0" fontId="60" fillId="8" borderId="8" xfId="24" applyFont="1" applyFill="1" applyBorder="1" applyAlignment="1">
      <alignment horizontal="center" vertical="center" wrapText="1"/>
    </xf>
    <xf numFmtId="0" fontId="130" fillId="8" borderId="8" xfId="24" applyFont="1" applyFill="1" applyBorder="1" applyAlignment="1">
      <alignment horizontal="center" vertical="center" wrapText="1"/>
    </xf>
    <xf numFmtId="0" fontId="60" fillId="8" borderId="8" xfId="24" applyFont="1" applyFill="1" applyBorder="1" applyAlignment="1">
      <alignment vertical="center" wrapText="1"/>
    </xf>
    <xf numFmtId="0" fontId="118" fillId="3" borderId="0" xfId="24" applyFont="1" applyFill="1"/>
    <xf numFmtId="0" fontId="137" fillId="8" borderId="49" xfId="24" applyFont="1" applyFill="1" applyBorder="1" applyAlignment="1">
      <alignment vertical="center" wrapText="1"/>
    </xf>
    <xf numFmtId="0" fontId="138" fillId="8" borderId="8" xfId="24" applyFont="1" applyFill="1" applyBorder="1" applyAlignment="1">
      <alignment horizontal="center" vertical="center" wrapText="1"/>
    </xf>
    <xf numFmtId="0" fontId="137" fillId="8" borderId="49" xfId="24" applyFont="1" applyFill="1" applyBorder="1" applyAlignment="1">
      <alignment horizontal="left" vertical="center" wrapText="1"/>
    </xf>
    <xf numFmtId="0" fontId="137" fillId="8" borderId="49" xfId="24" applyFont="1" applyFill="1" applyBorder="1" applyAlignment="1">
      <alignment horizontal="justify" vertical="center" wrapText="1"/>
    </xf>
    <xf numFmtId="0" fontId="60" fillId="8" borderId="49" xfId="24" applyFont="1" applyFill="1" applyBorder="1" applyAlignment="1">
      <alignment horizontal="center" vertical="center" wrapText="1"/>
    </xf>
    <xf numFmtId="0" fontId="130" fillId="8" borderId="49" xfId="24" applyFont="1" applyFill="1" applyBorder="1" applyAlignment="1">
      <alignment horizontal="center" vertical="center" wrapText="1"/>
    </xf>
    <xf numFmtId="0" fontId="60" fillId="8" borderId="49" xfId="24" applyFont="1" applyFill="1" applyBorder="1" applyAlignment="1">
      <alignment vertical="center" wrapText="1"/>
    </xf>
    <xf numFmtId="0" fontId="118" fillId="3" borderId="0" xfId="24" applyFont="1" applyFill="1" applyAlignment="1">
      <alignment horizontal="left"/>
    </xf>
    <xf numFmtId="0" fontId="118" fillId="3" borderId="0" xfId="24" applyFont="1" applyFill="1" applyAlignment="1">
      <alignment horizontal="center" vertical="center"/>
    </xf>
    <xf numFmtId="0" fontId="140" fillId="3" borderId="0" xfId="24" applyFont="1" applyFill="1" applyAlignment="1">
      <alignment horizontal="center" vertical="center"/>
    </xf>
    <xf numFmtId="0" fontId="141" fillId="3" borderId="0" xfId="24" applyFont="1" applyFill="1"/>
    <xf numFmtId="0" fontId="118" fillId="0" borderId="0" xfId="24" applyFont="1" applyAlignment="1">
      <alignment horizontal="left"/>
    </xf>
    <xf numFmtId="0" fontId="118" fillId="0" borderId="0" xfId="24" applyFont="1" applyAlignment="1">
      <alignment horizontal="center" vertical="center"/>
    </xf>
    <xf numFmtId="0" fontId="140" fillId="0" borderId="0" xfId="24" applyFont="1" applyAlignment="1">
      <alignment horizontal="center" vertical="center"/>
    </xf>
    <xf numFmtId="0" fontId="141" fillId="0" borderId="0" xfId="24" applyFont="1"/>
    <xf numFmtId="0" fontId="5" fillId="0" borderId="0" xfId="24" applyAlignment="1">
      <alignment horizontal="left"/>
    </xf>
    <xf numFmtId="0" fontId="84" fillId="0" borderId="0" xfId="24" applyFont="1" applyAlignment="1">
      <alignment horizontal="center" vertical="center"/>
    </xf>
    <xf numFmtId="0" fontId="132" fillId="0" borderId="0" xfId="24" applyFont="1"/>
    <xf numFmtId="0" fontId="27" fillId="0" borderId="0" xfId="4" applyAlignment="1" applyProtection="1">
      <alignment vertical="center"/>
    </xf>
    <xf numFmtId="0" fontId="4" fillId="0" borderId="0" xfId="19" applyFont="1"/>
    <xf numFmtId="0" fontId="137" fillId="8" borderId="8" xfId="24" applyFont="1" applyFill="1" applyBorder="1" applyAlignment="1">
      <alignment horizontal="center" vertical="center" wrapText="1"/>
    </xf>
    <xf numFmtId="0" fontId="27" fillId="3" borderId="0" xfId="4" applyFill="1" applyAlignment="1" applyProtection="1"/>
    <xf numFmtId="0" fontId="137" fillId="8" borderId="49" xfId="24" applyFont="1" applyFill="1" applyBorder="1" applyAlignment="1">
      <alignment horizontal="center" vertical="center" wrapText="1"/>
    </xf>
    <xf numFmtId="0" fontId="100" fillId="0" borderId="49" xfId="8" applyFont="1" applyFill="1" applyBorder="1" applyAlignment="1">
      <alignment horizontal="left"/>
    </xf>
    <xf numFmtId="0" fontId="133" fillId="0" borderId="49" xfId="8" applyFont="1" applyFill="1" applyBorder="1" applyAlignment="1">
      <alignment horizontal="left"/>
    </xf>
    <xf numFmtId="0" fontId="100" fillId="0" borderId="49" xfId="8" applyFont="1" applyFill="1" applyBorder="1" applyAlignment="1"/>
    <xf numFmtId="0" fontId="100" fillId="0" borderId="49" xfId="8" applyFont="1" applyFill="1" applyBorder="1" applyAlignment="1">
      <alignment horizontal="left" vertical="center" wrapText="1"/>
    </xf>
    <xf numFmtId="0" fontId="142" fillId="0" borderId="0" xfId="0" applyFont="1"/>
    <xf numFmtId="0" fontId="5" fillId="3" borderId="0" xfId="24" applyFill="1" applyBorder="1"/>
    <xf numFmtId="0" fontId="20" fillId="0" borderId="0" xfId="0" applyFont="1" applyBorder="1" applyAlignment="1">
      <alignment horizontal="right" vertical="center"/>
    </xf>
    <xf numFmtId="0" fontId="27" fillId="0" borderId="49" xfId="4" applyFill="1" applyBorder="1" applyAlignment="1" applyProtection="1">
      <alignment horizontal="center" vertical="center"/>
    </xf>
    <xf numFmtId="0" fontId="115" fillId="0" borderId="0" xfId="0" applyFont="1" applyFill="1" applyBorder="1" applyAlignment="1">
      <alignment vertical="center" wrapText="1"/>
    </xf>
    <xf numFmtId="0" fontId="17" fillId="3" borderId="0" xfId="8" applyFill="1"/>
    <xf numFmtId="0" fontId="39" fillId="3" borderId="49" xfId="8" applyFont="1" applyFill="1" applyBorder="1" applyAlignment="1">
      <alignment horizontal="center" vertical="center" wrapText="1"/>
    </xf>
    <xf numFmtId="0" fontId="108" fillId="3" borderId="49" xfId="8" applyFont="1" applyFill="1" applyBorder="1" applyAlignment="1">
      <alignment horizontal="center" vertical="center" textRotation="90" wrapText="1"/>
    </xf>
    <xf numFmtId="0" fontId="66" fillId="3" borderId="49" xfId="8" applyFont="1" applyFill="1" applyBorder="1" applyAlignment="1">
      <alignment horizontal="center" vertical="center" wrapText="1"/>
    </xf>
    <xf numFmtId="0" fontId="69" fillId="25" borderId="49" xfId="8" applyFont="1" applyFill="1" applyBorder="1" applyAlignment="1">
      <alignment horizontal="left" vertical="center" wrapText="1"/>
    </xf>
    <xf numFmtId="0" fontId="69" fillId="25" borderId="49" xfId="8" applyFont="1" applyFill="1" applyBorder="1" applyAlignment="1">
      <alignment horizontal="center" vertical="center" wrapText="1"/>
    </xf>
    <xf numFmtId="0" fontId="17" fillId="0" borderId="49" xfId="8" applyBorder="1"/>
    <xf numFmtId="0" fontId="66" fillId="27" borderId="49" xfId="8" applyFont="1" applyFill="1" applyBorder="1" applyAlignment="1">
      <alignment horizontal="center" vertical="center" wrapText="1"/>
    </xf>
    <xf numFmtId="0" fontId="25" fillId="0" borderId="49" xfId="8" applyFont="1" applyFill="1" applyBorder="1" applyAlignment="1">
      <alignment horizontal="left" vertical="top" wrapText="1"/>
    </xf>
    <xf numFmtId="0" fontId="66" fillId="32" borderId="49" xfId="8" applyFont="1" applyFill="1" applyBorder="1" applyAlignment="1">
      <alignment vertical="center" wrapText="1"/>
    </xf>
    <xf numFmtId="0" fontId="69" fillId="26" borderId="49" xfId="8" applyFont="1" applyFill="1" applyBorder="1" applyAlignment="1">
      <alignment horizontal="center" vertical="center" wrapText="1"/>
    </xf>
    <xf numFmtId="0" fontId="39" fillId="29" borderId="49" xfId="8" applyFont="1" applyFill="1" applyBorder="1" applyAlignment="1">
      <alignment horizontal="center" vertical="center" wrapText="1"/>
    </xf>
    <xf numFmtId="0" fontId="108" fillId="23" borderId="49" xfId="8" applyFont="1" applyFill="1" applyBorder="1" applyAlignment="1">
      <alignment horizontal="center" vertical="center" textRotation="90" wrapText="1"/>
    </xf>
    <xf numFmtId="0" fontId="145" fillId="24" borderId="49" xfId="8" applyFont="1" applyFill="1" applyBorder="1" applyAlignment="1">
      <alignment vertical="center" wrapText="1"/>
    </xf>
    <xf numFmtId="0" fontId="66" fillId="32" borderId="49" xfId="8" applyFont="1" applyFill="1" applyBorder="1" applyAlignment="1">
      <alignment horizontal="center" vertical="center" wrapText="1"/>
    </xf>
    <xf numFmtId="0" fontId="17" fillId="0" borderId="49" xfId="8" applyBorder="1" applyAlignment="1">
      <alignment vertical="center" wrapText="1"/>
    </xf>
    <xf numFmtId="166" fontId="79" fillId="21" borderId="49" xfId="8" applyNumberFormat="1" applyFont="1" applyFill="1" applyBorder="1" applyAlignment="1">
      <alignment vertical="center" wrapText="1"/>
    </xf>
    <xf numFmtId="0" fontId="66" fillId="25" borderId="49" xfId="8" applyFont="1" applyFill="1" applyBorder="1" applyAlignment="1">
      <alignment vertical="center" wrapText="1"/>
    </xf>
    <xf numFmtId="166" fontId="66" fillId="25" borderId="49" xfId="8" applyNumberFormat="1" applyFont="1" applyFill="1" applyBorder="1" applyAlignment="1">
      <alignment vertical="center" wrapText="1"/>
    </xf>
    <xf numFmtId="0" fontId="66" fillId="3" borderId="49" xfId="8" applyFont="1" applyFill="1" applyBorder="1" applyAlignment="1">
      <alignment horizontal="center" vertical="center" wrapText="1"/>
    </xf>
    <xf numFmtId="0" fontId="18" fillId="27" borderId="49" xfId="8" applyFont="1" applyFill="1" applyBorder="1" applyAlignment="1">
      <alignment horizontal="center" vertical="center" wrapText="1"/>
    </xf>
    <xf numFmtId="0" fontId="18" fillId="24" borderId="49" xfId="8" applyFont="1" applyFill="1" applyBorder="1" applyAlignment="1">
      <alignment horizontal="center" vertical="center" wrapText="1"/>
    </xf>
    <xf numFmtId="0" fontId="18" fillId="3" borderId="49" xfId="8" applyFont="1" applyFill="1" applyBorder="1" applyAlignment="1">
      <alignment horizontal="center" vertical="center" wrapText="1"/>
    </xf>
    <xf numFmtId="0" fontId="18" fillId="0" borderId="49" xfId="8" applyFont="1" applyBorder="1" applyAlignment="1">
      <alignment horizontal="center" vertical="center" wrapText="1"/>
    </xf>
    <xf numFmtId="0" fontId="147" fillId="24" borderId="49" xfId="0" applyFont="1" applyFill="1" applyBorder="1" applyAlignment="1">
      <alignment horizontal="left" vertical="top" wrapText="1"/>
    </xf>
    <xf numFmtId="0" fontId="147" fillId="24" borderId="49" xfId="0" applyFont="1" applyFill="1" applyBorder="1" applyAlignment="1">
      <alignment horizontal="left" wrapText="1"/>
    </xf>
    <xf numFmtId="0" fontId="147" fillId="24" borderId="49" xfId="0" applyFont="1" applyFill="1" applyBorder="1" applyAlignment="1">
      <alignment horizontal="left" vertical="center" wrapText="1"/>
    </xf>
    <xf numFmtId="0" fontId="144" fillId="33" borderId="49" xfId="0" applyFont="1" applyFill="1" applyBorder="1" applyAlignment="1">
      <alignment vertical="center" wrapText="1"/>
    </xf>
    <xf numFmtId="0" fontId="144" fillId="33" borderId="49" xfId="0" applyFont="1" applyFill="1" applyBorder="1" applyAlignment="1">
      <alignment vertical="top" wrapText="1"/>
    </xf>
    <xf numFmtId="0" fontId="148" fillId="16" borderId="49" xfId="9" applyFont="1" applyFill="1" applyBorder="1" applyAlignment="1">
      <alignment horizontal="left" vertical="top" wrapText="1"/>
    </xf>
    <xf numFmtId="0" fontId="150" fillId="29" borderId="49" xfId="26" applyFont="1" applyFill="1" applyBorder="1" applyAlignment="1">
      <alignment vertical="center" wrapText="1"/>
    </xf>
    <xf numFmtId="0" fontId="150" fillId="17" borderId="49" xfId="26" applyFont="1" applyFill="1" applyBorder="1" applyAlignment="1">
      <alignment vertical="top" wrapText="1"/>
    </xf>
    <xf numFmtId="0" fontId="150" fillId="25" borderId="49" xfId="26" applyFont="1" applyFill="1" applyBorder="1" applyAlignment="1">
      <alignment vertical="center" wrapText="1"/>
    </xf>
    <xf numFmtId="0" fontId="147" fillId="0" borderId="49" xfId="0" applyFont="1" applyBorder="1" applyAlignment="1">
      <alignment horizontal="center" vertical="center" wrapText="1"/>
    </xf>
    <xf numFmtId="0" fontId="147" fillId="0" borderId="9" xfId="0" applyFont="1" applyFill="1" applyBorder="1" applyAlignment="1">
      <alignment horizontal="center" vertical="center" wrapText="1"/>
    </xf>
    <xf numFmtId="0" fontId="151" fillId="3" borderId="49" xfId="0" applyFont="1" applyFill="1" applyBorder="1" applyAlignment="1">
      <alignment horizontal="center" vertical="center" wrapText="1"/>
    </xf>
    <xf numFmtId="0" fontId="152" fillId="3" borderId="49" xfId="0" applyFont="1" applyFill="1" applyBorder="1" applyAlignment="1">
      <alignment horizontal="center" vertical="center" wrapText="1"/>
    </xf>
    <xf numFmtId="0" fontId="151" fillId="0" borderId="49" xfId="0" applyFont="1" applyFill="1" applyBorder="1" applyAlignment="1">
      <alignment horizontal="center" vertical="center" wrapText="1"/>
    </xf>
    <xf numFmtId="0" fontId="153" fillId="3" borderId="9" xfId="0" applyFont="1" applyFill="1" applyBorder="1" applyAlignment="1">
      <alignment horizontal="center" vertical="center" wrapText="1"/>
    </xf>
    <xf numFmtId="0" fontId="152" fillId="0" borderId="49" xfId="0" applyFont="1" applyFill="1" applyBorder="1" applyAlignment="1">
      <alignment horizontal="center" vertical="center" wrapText="1"/>
    </xf>
    <xf numFmtId="0" fontId="39" fillId="3" borderId="49" xfId="8" applyFont="1" applyFill="1" applyBorder="1" applyAlignment="1">
      <alignment horizontal="center" vertical="top" wrapText="1"/>
    </xf>
    <xf numFmtId="3" fontId="152" fillId="3" borderId="49" xfId="0" applyNumberFormat="1" applyFont="1" applyFill="1" applyBorder="1" applyAlignment="1">
      <alignment horizontal="center" vertical="center" wrapText="1"/>
    </xf>
    <xf numFmtId="3" fontId="147" fillId="0" borderId="49" xfId="0" applyNumberFormat="1" applyFont="1" applyFill="1" applyBorder="1" applyAlignment="1">
      <alignment horizontal="center" vertical="center" wrapText="1"/>
    </xf>
    <xf numFmtId="3" fontId="151" fillId="3" borderId="49" xfId="0" applyNumberFormat="1" applyFont="1" applyFill="1" applyBorder="1" applyAlignment="1">
      <alignment horizontal="center" vertical="center" wrapText="1"/>
    </xf>
    <xf numFmtId="3" fontId="152" fillId="0" borderId="49" xfId="0" applyNumberFormat="1" applyFont="1" applyFill="1" applyBorder="1" applyAlignment="1">
      <alignment horizontal="center" vertical="center" wrapText="1"/>
    </xf>
    <xf numFmtId="3" fontId="154" fillId="3" borderId="49" xfId="27" applyNumberFormat="1" applyFont="1" applyFill="1" applyBorder="1" applyAlignment="1">
      <alignment horizontal="center" vertical="center" wrapText="1"/>
    </xf>
    <xf numFmtId="3" fontId="147" fillId="3" borderId="49" xfId="0" applyNumberFormat="1" applyFont="1" applyFill="1" applyBorder="1" applyAlignment="1">
      <alignment horizontal="center" vertical="center" wrapText="1"/>
    </xf>
    <xf numFmtId="0" fontId="152" fillId="3" borderId="49" xfId="0" applyNumberFormat="1" applyFont="1" applyFill="1" applyBorder="1" applyAlignment="1">
      <alignment horizontal="center" vertical="center" wrapText="1"/>
    </xf>
    <xf numFmtId="3" fontId="147" fillId="3" borderId="179" xfId="0" applyNumberFormat="1" applyFont="1" applyFill="1" applyBorder="1" applyAlignment="1">
      <alignment horizontal="center" vertical="center" wrapText="1"/>
    </xf>
    <xf numFmtId="3" fontId="66" fillId="25" borderId="49" xfId="8" applyNumberFormat="1" applyFont="1" applyFill="1" applyBorder="1" applyAlignment="1">
      <alignment vertical="center" wrapText="1"/>
    </xf>
    <xf numFmtId="166" fontId="66" fillId="7" borderId="49" xfId="8" applyNumberFormat="1" applyFont="1" applyFill="1" applyBorder="1" applyAlignment="1">
      <alignment vertical="center" wrapText="1"/>
    </xf>
    <xf numFmtId="169" fontId="66" fillId="7" borderId="49" xfId="8" applyNumberFormat="1" applyFont="1" applyFill="1" applyBorder="1" applyAlignment="1">
      <alignment vertical="center" wrapText="1"/>
    </xf>
    <xf numFmtId="164" fontId="66" fillId="7" borderId="49" xfId="25" applyFont="1" applyFill="1" applyBorder="1" applyAlignment="1">
      <alignment vertical="center" wrapText="1"/>
    </xf>
    <xf numFmtId="0" fontId="151" fillId="33" borderId="49" xfId="0" applyFont="1" applyFill="1" applyBorder="1" applyAlignment="1">
      <alignment vertical="top" wrapText="1"/>
    </xf>
    <xf numFmtId="0" fontId="155" fillId="17" borderId="49" xfId="26" applyFont="1" applyFill="1" applyBorder="1" applyAlignment="1">
      <alignment vertical="top" wrapText="1"/>
    </xf>
    <xf numFmtId="0" fontId="155" fillId="25" borderId="49" xfId="26" applyFont="1" applyFill="1" applyBorder="1" applyAlignment="1">
      <alignment vertical="center" wrapText="1"/>
    </xf>
    <xf numFmtId="0" fontId="156" fillId="16" borderId="49" xfId="9" applyFont="1" applyFill="1" applyBorder="1" applyAlignment="1">
      <alignment horizontal="left" vertical="top" wrapText="1"/>
    </xf>
    <xf numFmtId="0" fontId="147" fillId="16" borderId="49" xfId="9" applyFont="1" applyFill="1" applyBorder="1" applyAlignment="1">
      <alignment horizontal="left" vertical="top" wrapText="1"/>
    </xf>
    <xf numFmtId="0" fontId="157" fillId="17" borderId="49" xfId="26" applyFont="1" applyFill="1" applyBorder="1" applyAlignment="1">
      <alignment vertical="top" wrapText="1"/>
    </xf>
    <xf numFmtId="0" fontId="157" fillId="29" borderId="49" xfId="26" applyFont="1" applyFill="1" applyBorder="1" applyAlignment="1">
      <alignment vertical="top" wrapText="1"/>
    </xf>
    <xf numFmtId="0" fontId="155" fillId="25" borderId="49" xfId="26" applyFont="1" applyFill="1" applyBorder="1" applyAlignment="1">
      <alignment vertical="top" wrapText="1"/>
    </xf>
    <xf numFmtId="3" fontId="158" fillId="8" borderId="49" xfId="8" applyNumberFormat="1" applyFont="1" applyFill="1" applyBorder="1" applyAlignment="1">
      <alignment horizontal="center" vertical="center"/>
    </xf>
    <xf numFmtId="3" fontId="66" fillId="7" borderId="9" xfId="8" applyNumberFormat="1" applyFont="1" applyFill="1" applyBorder="1" applyAlignment="1">
      <alignment vertical="center" wrapText="1"/>
    </xf>
    <xf numFmtId="0" fontId="17" fillId="8" borderId="4" xfId="8" applyFill="1" applyBorder="1"/>
    <xf numFmtId="170" fontId="66" fillId="7" borderId="9" xfId="8" applyNumberFormat="1" applyFont="1" applyFill="1" applyBorder="1" applyAlignment="1">
      <alignment vertical="center" wrapText="1"/>
    </xf>
    <xf numFmtId="167" fontId="66" fillId="7" borderId="5" xfId="8" applyNumberFormat="1" applyFont="1" applyFill="1" applyBorder="1" applyAlignment="1">
      <alignment vertical="center" wrapText="1"/>
    </xf>
    <xf numFmtId="170" fontId="158" fillId="8" borderId="49" xfId="8" applyNumberFormat="1" applyFont="1" applyFill="1" applyBorder="1" applyAlignment="1">
      <alignment horizontal="center" vertical="center"/>
    </xf>
    <xf numFmtId="1" fontId="67" fillId="16" borderId="32" xfId="10" applyNumberFormat="1" applyFont="1" applyFill="1" applyBorder="1" applyAlignment="1">
      <alignment vertical="center" textRotation="90" wrapText="1"/>
    </xf>
    <xf numFmtId="0" fontId="17" fillId="2" borderId="35" xfId="8" applyFont="1" applyFill="1" applyBorder="1" applyAlignment="1">
      <alignment vertical="center" wrapText="1"/>
    </xf>
    <xf numFmtId="0" fontId="17" fillId="2" borderId="164" xfId="8" applyFont="1" applyFill="1" applyBorder="1" applyAlignment="1">
      <alignment vertical="center" wrapText="1"/>
    </xf>
    <xf numFmtId="9" fontId="21" fillId="2" borderId="30" xfId="8" applyNumberFormat="1" applyFont="1" applyFill="1" applyBorder="1" applyAlignment="1">
      <alignment vertical="center" wrapText="1"/>
    </xf>
    <xf numFmtId="0" fontId="66" fillId="26" borderId="19" xfId="8" applyFont="1" applyFill="1" applyBorder="1" applyAlignment="1">
      <alignment horizontal="center" vertical="center" wrapText="1"/>
    </xf>
    <xf numFmtId="0" fontId="3" fillId="0" borderId="8" xfId="19" applyFont="1" applyBorder="1" applyAlignment="1">
      <alignment vertical="center" wrapText="1"/>
    </xf>
    <xf numFmtId="0" fontId="3" fillId="0" borderId="8" xfId="19" applyFont="1" applyBorder="1" applyAlignment="1">
      <alignment wrapText="1"/>
    </xf>
    <xf numFmtId="0" fontId="137" fillId="24" borderId="49" xfId="24" applyFont="1" applyFill="1" applyBorder="1" applyAlignment="1">
      <alignment vertical="center" wrapText="1"/>
    </xf>
    <xf numFmtId="0" fontId="137" fillId="24" borderId="8" xfId="24" applyFont="1" applyFill="1" applyBorder="1" applyAlignment="1">
      <alignment horizontal="justify" vertical="center" wrapText="1"/>
    </xf>
    <xf numFmtId="0" fontId="137" fillId="24" borderId="8" xfId="24" applyFont="1" applyFill="1" applyBorder="1" applyAlignment="1">
      <alignment horizontal="center" vertical="center" wrapText="1"/>
    </xf>
    <xf numFmtId="0" fontId="137" fillId="24" borderId="49" xfId="24" applyFont="1" applyFill="1" applyBorder="1" applyAlignment="1">
      <alignment horizontal="left" vertical="center" wrapText="1"/>
    </xf>
    <xf numFmtId="0" fontId="60" fillId="24" borderId="49" xfId="24" applyFont="1" applyFill="1" applyBorder="1" applyAlignment="1">
      <alignment horizontal="center" vertical="center" wrapText="1"/>
    </xf>
    <xf numFmtId="0" fontId="130" fillId="24" borderId="49" xfId="24" applyFont="1" applyFill="1" applyBorder="1" applyAlignment="1">
      <alignment horizontal="center" vertical="center" wrapText="1"/>
    </xf>
    <xf numFmtId="0" fontId="60" fillId="24" borderId="49" xfId="24" applyFont="1" applyFill="1" applyBorder="1" applyAlignment="1">
      <alignment vertical="center" wrapText="1"/>
    </xf>
    <xf numFmtId="0" fontId="159" fillId="24" borderId="49" xfId="24" applyFont="1" applyFill="1" applyBorder="1" applyAlignment="1">
      <alignment horizontal="center" vertical="center" wrapText="1"/>
    </xf>
    <xf numFmtId="169" fontId="159" fillId="24" borderId="49" xfId="24" applyNumberFormat="1" applyFont="1" applyFill="1" applyBorder="1" applyAlignment="1">
      <alignment horizontal="left" vertical="center" wrapText="1"/>
    </xf>
    <xf numFmtId="4" fontId="153" fillId="3" borderId="49" xfId="0" applyNumberFormat="1" applyFont="1" applyFill="1" applyBorder="1" applyAlignment="1">
      <alignment horizontal="center" vertical="center" wrapText="1"/>
    </xf>
    <xf numFmtId="4" fontId="152" fillId="3" borderId="49" xfId="0" applyNumberFormat="1" applyFont="1" applyFill="1" applyBorder="1" applyAlignment="1">
      <alignment horizontal="center" vertical="center" wrapText="1"/>
    </xf>
    <xf numFmtId="4" fontId="153" fillId="0" borderId="49" xfId="25" applyNumberFormat="1" applyFont="1" applyFill="1" applyBorder="1" applyAlignment="1">
      <alignment horizontal="center" vertical="center" wrapText="1"/>
    </xf>
    <xf numFmtId="4" fontId="152" fillId="0" borderId="49" xfId="25" applyNumberFormat="1" applyFont="1" applyFill="1" applyBorder="1" applyAlignment="1">
      <alignment horizontal="center" vertical="center" wrapText="1"/>
    </xf>
    <xf numFmtId="4" fontId="151" fillId="3" borderId="49" xfId="0" applyNumberFormat="1" applyFont="1" applyFill="1" applyBorder="1" applyAlignment="1">
      <alignment horizontal="center" vertical="center" wrapText="1"/>
    </xf>
    <xf numFmtId="4" fontId="17" fillId="0" borderId="0" xfId="8" applyNumberFormat="1"/>
    <xf numFmtId="4" fontId="66" fillId="7" borderId="6" xfId="8" applyNumberFormat="1" applyFont="1" applyFill="1" applyBorder="1" applyAlignment="1">
      <alignment vertical="center" wrapText="1"/>
    </xf>
    <xf numFmtId="4" fontId="66" fillId="13" borderId="6" xfId="8" applyNumberFormat="1" applyFont="1" applyFill="1" applyBorder="1" applyAlignment="1">
      <alignment vertical="center" wrapText="1"/>
    </xf>
    <xf numFmtId="0" fontId="160" fillId="24" borderId="49" xfId="24" applyFont="1" applyFill="1" applyBorder="1" applyAlignment="1">
      <alignment horizontal="center" vertical="center" wrapText="1"/>
    </xf>
    <xf numFmtId="0" fontId="66" fillId="24" borderId="49" xfId="24" applyFont="1" applyFill="1" applyBorder="1" applyAlignment="1">
      <alignment vertical="center" wrapText="1"/>
    </xf>
    <xf numFmtId="0" fontId="161" fillId="24" borderId="49" xfId="24" applyFont="1" applyFill="1" applyBorder="1" applyAlignment="1">
      <alignment horizontal="center" vertical="center" wrapText="1"/>
    </xf>
    <xf numFmtId="166" fontId="14" fillId="5" borderId="31" xfId="13" applyNumberFormat="1" applyFill="1" applyBorder="1" applyAlignment="1">
      <alignment wrapText="1"/>
    </xf>
    <xf numFmtId="0" fontId="14" fillId="0" borderId="27" xfId="13" applyBorder="1" applyAlignment="1">
      <alignment wrapText="1"/>
    </xf>
    <xf numFmtId="1" fontId="21" fillId="2" borderId="48" xfId="8" applyNumberFormat="1" applyFont="1" applyFill="1" applyBorder="1" applyAlignment="1">
      <alignment vertical="center" wrapText="1"/>
    </xf>
    <xf numFmtId="1" fontId="21" fillId="2" borderId="163" xfId="8" applyNumberFormat="1" applyFont="1" applyFill="1" applyBorder="1" applyAlignment="1">
      <alignment vertical="center" wrapText="1"/>
    </xf>
    <xf numFmtId="4" fontId="18" fillId="0" borderId="11" xfId="8" applyNumberFormat="1" applyFont="1" applyBorder="1" applyAlignment="1">
      <alignment vertical="center"/>
    </xf>
    <xf numFmtId="0" fontId="66" fillId="26" borderId="35" xfId="8" applyFont="1" applyFill="1" applyBorder="1" applyAlignment="1">
      <alignment horizontal="left" vertical="center" wrapText="1"/>
    </xf>
    <xf numFmtId="0" fontId="66" fillId="26" borderId="48" xfId="8" applyFont="1" applyFill="1" applyBorder="1" applyAlignment="1">
      <alignment horizontal="left" vertical="center" wrapText="1"/>
    </xf>
    <xf numFmtId="0" fontId="66" fillId="26" borderId="167" xfId="8" applyFont="1" applyFill="1" applyBorder="1" applyAlignment="1">
      <alignment horizontal="center" vertical="center" wrapText="1"/>
    </xf>
    <xf numFmtId="166" fontId="66" fillId="13" borderId="48" xfId="13" applyNumberFormat="1" applyFont="1" applyFill="1" applyBorder="1"/>
    <xf numFmtId="166" fontId="66" fillId="13" borderId="29" xfId="13" applyNumberFormat="1" applyFont="1" applyFill="1" applyBorder="1"/>
    <xf numFmtId="166" fontId="66" fillId="13" borderId="19" xfId="13" applyNumberFormat="1" applyFont="1" applyFill="1" applyBorder="1"/>
    <xf numFmtId="166" fontId="50" fillId="13" borderId="35" xfId="8" applyNumberFormat="1" applyFont="1" applyFill="1" applyBorder="1" applyAlignment="1">
      <alignment vertical="center" wrapText="1"/>
    </xf>
    <xf numFmtId="0" fontId="66" fillId="26" borderId="6" xfId="8" applyFont="1" applyFill="1" applyBorder="1" applyAlignment="1">
      <alignment horizontal="center" vertical="center" wrapText="1"/>
    </xf>
    <xf numFmtId="166" fontId="66" fillId="13" borderId="49" xfId="13" applyNumberFormat="1" applyFont="1" applyFill="1" applyBorder="1"/>
    <xf numFmtId="166" fontId="50" fillId="13" borderId="38" xfId="8" applyNumberFormat="1" applyFont="1" applyFill="1" applyBorder="1" applyAlignment="1">
      <alignment vertical="center" wrapText="1"/>
    </xf>
    <xf numFmtId="0" fontId="2" fillId="0" borderId="49" xfId="13" applyFont="1" applyFill="1" applyBorder="1"/>
    <xf numFmtId="0" fontId="14" fillId="0" borderId="49" xfId="13" applyFill="1" applyBorder="1"/>
    <xf numFmtId="4" fontId="14" fillId="0" borderId="49" xfId="13" applyNumberFormat="1" applyFill="1" applyBorder="1"/>
    <xf numFmtId="0" fontId="2" fillId="0" borderId="49" xfId="13" applyFont="1" applyFill="1" applyBorder="1" applyAlignment="1">
      <alignment vertical="center" wrapText="1"/>
    </xf>
    <xf numFmtId="0" fontId="2" fillId="0" borderId="179" xfId="13" applyFont="1" applyFill="1" applyBorder="1"/>
    <xf numFmtId="0" fontId="14" fillId="0" borderId="179" xfId="13" applyFill="1" applyBorder="1"/>
    <xf numFmtId="4" fontId="14" fillId="0" borderId="179" xfId="13" applyNumberFormat="1" applyFill="1" applyBorder="1"/>
    <xf numFmtId="0" fontId="2" fillId="0" borderId="49" xfId="13" applyFont="1" applyFill="1" applyBorder="1" applyAlignment="1">
      <alignment horizontal="center" vertical="center" wrapText="1"/>
    </xf>
    <xf numFmtId="0" fontId="2" fillId="0" borderId="179" xfId="13" applyFont="1" applyFill="1" applyBorder="1" applyAlignment="1">
      <alignment horizontal="center" vertical="center" wrapText="1"/>
    </xf>
    <xf numFmtId="0" fontId="87" fillId="0" borderId="49" xfId="8" applyNumberFormat="1" applyFont="1" applyFill="1" applyBorder="1" applyAlignment="1">
      <alignment horizontal="center" vertical="center" textRotation="90" wrapText="1"/>
    </xf>
    <xf numFmtId="4" fontId="87" fillId="0" borderId="49" xfId="27" applyNumberFormat="1" applyFont="1" applyFill="1" applyBorder="1" applyAlignment="1">
      <alignment horizontal="center" vertical="center" textRotation="90" wrapText="1"/>
    </xf>
    <xf numFmtId="4" fontId="122" fillId="0" borderId="49" xfId="27" applyNumberFormat="1" applyFont="1" applyFill="1" applyBorder="1" applyAlignment="1">
      <alignment horizontal="center" vertical="center" textRotation="90" wrapText="1"/>
    </xf>
    <xf numFmtId="4" fontId="2" fillId="0" borderId="49" xfId="13" applyNumberFormat="1" applyFont="1" applyFill="1" applyBorder="1"/>
    <xf numFmtId="4" fontId="14" fillId="0" borderId="49" xfId="13" applyNumberFormat="1" applyFill="1" applyBorder="1" applyAlignment="1">
      <alignment horizontal="center"/>
    </xf>
    <xf numFmtId="0" fontId="14" fillId="0" borderId="49" xfId="13" applyBorder="1"/>
    <xf numFmtId="166" fontId="14" fillId="5" borderId="41" xfId="13" applyNumberFormat="1" applyFill="1" applyBorder="1"/>
    <xf numFmtId="4" fontId="14" fillId="0" borderId="0" xfId="13" applyNumberFormat="1" applyFill="1" applyBorder="1"/>
    <xf numFmtId="0" fontId="17" fillId="0" borderId="0" xfId="8" applyFont="1" applyAlignment="1">
      <alignment vertical="center" wrapText="1"/>
    </xf>
    <xf numFmtId="0" fontId="2" fillId="0" borderId="49" xfId="13" applyFont="1" applyFill="1" applyBorder="1" applyAlignment="1">
      <alignment wrapText="1"/>
    </xf>
    <xf numFmtId="0" fontId="17" fillId="0" borderId="0" xfId="8" applyFont="1" applyAlignment="1">
      <alignment wrapText="1"/>
    </xf>
    <xf numFmtId="4" fontId="2" fillId="0" borderId="49" xfId="13" applyNumberFormat="1" applyFont="1" applyFill="1" applyBorder="1" applyAlignment="1">
      <alignment horizontal="center"/>
    </xf>
    <xf numFmtId="4" fontId="17" fillId="0" borderId="0" xfId="8" applyNumberFormat="1" applyFont="1"/>
    <xf numFmtId="164" fontId="14" fillId="0" borderId="49" xfId="13" applyNumberFormat="1" applyBorder="1"/>
    <xf numFmtId="4" fontId="25" fillId="0" borderId="49" xfId="8" applyNumberFormat="1" applyFont="1" applyFill="1" applyBorder="1" applyAlignment="1">
      <alignment vertical="top" wrapText="1"/>
    </xf>
    <xf numFmtId="164" fontId="162" fillId="0" borderId="49" xfId="13" applyNumberFormat="1" applyFont="1" applyBorder="1"/>
    <xf numFmtId="0" fontId="115" fillId="20" borderId="33" xfId="0" applyFont="1" applyFill="1" applyBorder="1" applyAlignment="1">
      <alignment horizontal="center" vertical="center" wrapText="1"/>
    </xf>
    <xf numFmtId="0" fontId="115" fillId="20" borderId="20" xfId="0" applyFont="1" applyFill="1" applyBorder="1" applyAlignment="1">
      <alignment horizontal="center" vertical="center" wrapText="1"/>
    </xf>
    <xf numFmtId="0" fontId="115" fillId="20" borderId="34" xfId="0" applyFont="1" applyFill="1" applyBorder="1" applyAlignment="1">
      <alignment horizontal="center" vertical="center" wrapText="1"/>
    </xf>
    <xf numFmtId="0" fontId="115" fillId="20" borderId="41" xfId="0" applyFont="1" applyFill="1" applyBorder="1" applyAlignment="1">
      <alignment horizontal="center" vertical="center" wrapText="1"/>
    </xf>
    <xf numFmtId="0" fontId="115" fillId="20" borderId="17" xfId="0" applyFont="1" applyFill="1" applyBorder="1" applyAlignment="1">
      <alignment horizontal="center" vertical="center" wrapText="1"/>
    </xf>
    <xf numFmtId="0" fontId="115" fillId="20" borderId="27" xfId="0" applyFont="1" applyFill="1" applyBorder="1" applyAlignment="1">
      <alignment horizontal="center" vertical="center" wrapText="1"/>
    </xf>
    <xf numFmtId="0" fontId="129" fillId="3" borderId="0" xfId="0" applyFont="1" applyFill="1" applyAlignment="1" applyProtection="1">
      <alignment horizontal="center" vertical="center" wrapText="1"/>
      <protection locked="0"/>
    </xf>
    <xf numFmtId="0" fontId="125" fillId="3" borderId="0" xfId="0" applyFont="1" applyFill="1" applyAlignment="1" applyProtection="1">
      <alignment horizontal="center"/>
      <protection locked="0"/>
    </xf>
    <xf numFmtId="0" fontId="30" fillId="0" borderId="0" xfId="0" applyFont="1" applyAlignment="1" applyProtection="1">
      <alignment horizontal="center" vertical="center" wrapText="1"/>
      <protection locked="0"/>
    </xf>
    <xf numFmtId="0" fontId="115" fillId="20" borderId="31" xfId="0" applyFont="1" applyFill="1" applyBorder="1" applyAlignment="1">
      <alignment horizontal="center" vertical="center" wrapText="1"/>
    </xf>
    <xf numFmtId="0" fontId="115" fillId="20" borderId="40" xfId="0" applyFont="1" applyFill="1" applyBorder="1" applyAlignment="1">
      <alignment horizontal="center" vertical="center" wrapText="1"/>
    </xf>
    <xf numFmtId="0" fontId="115" fillId="20" borderId="36" xfId="0" applyFont="1" applyFill="1" applyBorder="1" applyAlignment="1">
      <alignment horizontal="center" vertical="center" wrapText="1"/>
    </xf>
    <xf numFmtId="0" fontId="123" fillId="3" borderId="0" xfId="0" applyFont="1" applyFill="1" applyAlignment="1" applyProtection="1">
      <alignment horizontal="center" vertical="center" wrapText="1"/>
      <protection locked="0"/>
    </xf>
    <xf numFmtId="0" fontId="100" fillId="7" borderId="179" xfId="8" applyFont="1" applyFill="1" applyBorder="1" applyAlignment="1">
      <alignment horizontal="center" vertical="center" textRotation="90" wrapText="1"/>
    </xf>
    <xf numFmtId="0" fontId="100" fillId="7" borderId="29" xfId="8" applyFont="1" applyFill="1" applyBorder="1" applyAlignment="1">
      <alignment horizontal="center" vertical="center" textRotation="90" wrapText="1"/>
    </xf>
    <xf numFmtId="0" fontId="100" fillId="7" borderId="8" xfId="8" applyFont="1" applyFill="1" applyBorder="1" applyAlignment="1">
      <alignment horizontal="center" vertical="center" textRotation="90" wrapText="1"/>
    </xf>
    <xf numFmtId="0" fontId="102" fillId="30" borderId="179" xfId="8" applyFont="1" applyFill="1" applyBorder="1" applyAlignment="1">
      <alignment horizontal="center" vertical="center" textRotation="90" wrapText="1"/>
    </xf>
    <xf numFmtId="0" fontId="102" fillId="30" borderId="8" xfId="8" applyFont="1" applyFill="1" applyBorder="1" applyAlignment="1">
      <alignment horizontal="center" vertical="center" textRotation="90" wrapText="1"/>
    </xf>
    <xf numFmtId="0" fontId="102" fillId="5" borderId="179" xfId="8" applyFont="1" applyFill="1" applyBorder="1" applyAlignment="1">
      <alignment horizontal="center" vertical="center" textRotation="90" wrapText="1"/>
    </xf>
    <xf numFmtId="0" fontId="102" fillId="5" borderId="29" xfId="8" applyFont="1" applyFill="1" applyBorder="1" applyAlignment="1">
      <alignment horizontal="center" vertical="center" textRotation="90" wrapText="1"/>
    </xf>
    <xf numFmtId="0" fontId="102" fillId="5" borderId="8" xfId="8" applyFont="1" applyFill="1" applyBorder="1" applyAlignment="1">
      <alignment horizontal="center" vertical="center" textRotation="90" wrapText="1"/>
    </xf>
    <xf numFmtId="0" fontId="143" fillId="20" borderId="182" xfId="0" applyFont="1" applyFill="1" applyBorder="1" applyAlignment="1">
      <alignment horizontal="center" vertical="center"/>
    </xf>
    <xf numFmtId="0" fontId="143" fillId="20" borderId="0" xfId="0" applyFont="1" applyFill="1" applyBorder="1" applyAlignment="1">
      <alignment horizontal="center" vertical="center"/>
    </xf>
    <xf numFmtId="0" fontId="93" fillId="0" borderId="0" xfId="18" applyFont="1" applyFill="1" applyBorder="1" applyAlignment="1">
      <alignment horizontal="left" vertical="center" wrapText="1"/>
    </xf>
    <xf numFmtId="0" fontId="10" fillId="0" borderId="0" xfId="18" applyBorder="1" applyAlignment="1">
      <alignment vertical="center"/>
    </xf>
    <xf numFmtId="0" fontId="93" fillId="0" borderId="82" xfId="18" applyFont="1" applyFill="1" applyBorder="1" applyAlignment="1">
      <alignment horizontal="left" vertical="center" wrapText="1"/>
    </xf>
    <xf numFmtId="0" fontId="10" fillId="17" borderId="81" xfId="18" applyFill="1" applyBorder="1" applyAlignment="1">
      <alignment horizontal="center" vertical="center" wrapText="1"/>
    </xf>
    <xf numFmtId="0" fontId="10" fillId="17" borderId="85" xfId="18" applyFill="1" applyBorder="1" applyAlignment="1">
      <alignment horizontal="center" vertical="center" wrapText="1"/>
    </xf>
    <xf numFmtId="0" fontId="10" fillId="17" borderId="82" xfId="18" applyFill="1" applyBorder="1" applyAlignment="1">
      <alignment horizontal="center" vertical="center" wrapText="1"/>
    </xf>
    <xf numFmtId="0" fontId="10" fillId="17" borderId="86" xfId="18" applyFill="1" applyBorder="1" applyAlignment="1">
      <alignment horizontal="center" vertical="center" wrapText="1"/>
    </xf>
    <xf numFmtId="0" fontId="93" fillId="0" borderId="137" xfId="18" applyFont="1" applyFill="1" applyBorder="1" applyAlignment="1">
      <alignment horizontal="left" vertical="center" wrapText="1"/>
    </xf>
    <xf numFmtId="0" fontId="10" fillId="18" borderId="76" xfId="18" applyFill="1" applyBorder="1" applyAlignment="1">
      <alignment horizontal="center" vertical="center" wrapText="1"/>
    </xf>
    <xf numFmtId="0" fontId="10" fillId="18" borderId="89" xfId="18" applyFill="1" applyBorder="1" applyAlignment="1">
      <alignment horizontal="center" vertical="center" wrapText="1"/>
    </xf>
    <xf numFmtId="0" fontId="10" fillId="18" borderId="77" xfId="18" applyFill="1" applyBorder="1" applyAlignment="1">
      <alignment horizontal="center" vertical="center" wrapText="1"/>
    </xf>
    <xf numFmtId="0" fontId="10" fillId="18" borderId="78" xfId="18" applyFill="1" applyBorder="1" applyAlignment="1">
      <alignment horizontal="center" vertical="center" wrapText="1"/>
    </xf>
    <xf numFmtId="0" fontId="90" fillId="14" borderId="150" xfId="18" applyFont="1" applyFill="1" applyBorder="1" applyAlignment="1">
      <alignment horizontal="center" vertical="center" wrapText="1"/>
    </xf>
    <xf numFmtId="0" fontId="90" fillId="14" borderId="112" xfId="18" applyFont="1" applyFill="1" applyBorder="1" applyAlignment="1">
      <alignment horizontal="center" vertical="center" wrapText="1"/>
    </xf>
    <xf numFmtId="0" fontId="90" fillId="14" borderId="151" xfId="18" applyFont="1" applyFill="1" applyBorder="1" applyAlignment="1">
      <alignment horizontal="center" vertical="center" wrapText="1"/>
    </xf>
    <xf numFmtId="0" fontId="90" fillId="14" borderId="111" xfId="18" applyFont="1" applyFill="1" applyBorder="1" applyAlignment="1">
      <alignment horizontal="center" vertical="center" wrapText="1"/>
    </xf>
    <xf numFmtId="0" fontId="90" fillId="14" borderId="152" xfId="18" applyFont="1" applyFill="1" applyBorder="1" applyAlignment="1">
      <alignment horizontal="center" vertical="center" wrapText="1"/>
    </xf>
    <xf numFmtId="0" fontId="90" fillId="14" borderId="154" xfId="18" applyFont="1" applyFill="1" applyBorder="1" applyAlignment="1">
      <alignment horizontal="center" vertical="center" wrapText="1"/>
    </xf>
    <xf numFmtId="0" fontId="90" fillId="14" borderId="64" xfId="18" applyFont="1" applyFill="1" applyBorder="1" applyAlignment="1">
      <alignment horizontal="center" vertical="center" wrapText="1"/>
    </xf>
    <xf numFmtId="0" fontId="90" fillId="14" borderId="98" xfId="18" applyFont="1" applyFill="1" applyBorder="1" applyAlignment="1">
      <alignment horizontal="center" vertical="center" wrapText="1"/>
    </xf>
    <xf numFmtId="0" fontId="90" fillId="14" borderId="65" xfId="18" applyFont="1" applyFill="1" applyBorder="1" applyAlignment="1">
      <alignment horizontal="center" vertical="center" wrapText="1"/>
    </xf>
    <xf numFmtId="0" fontId="90" fillId="14" borderId="66" xfId="18" applyFont="1" applyFill="1" applyBorder="1" applyAlignment="1">
      <alignment horizontal="center" vertical="center" wrapText="1"/>
    </xf>
    <xf numFmtId="0" fontId="93" fillId="0" borderId="124" xfId="18" applyFont="1" applyFill="1" applyBorder="1" applyAlignment="1">
      <alignment horizontal="left" vertical="center" wrapText="1"/>
    </xf>
    <xf numFmtId="0" fontId="10" fillId="16" borderId="92" xfId="18" applyFont="1" applyFill="1" applyBorder="1" applyAlignment="1">
      <alignment horizontal="center" vertical="center"/>
    </xf>
    <xf numFmtId="0" fontId="10" fillId="16" borderId="100" xfId="18" applyFont="1" applyFill="1" applyBorder="1" applyAlignment="1">
      <alignment horizontal="center" vertical="center"/>
    </xf>
    <xf numFmtId="0" fontId="10" fillId="16" borderId="93" xfId="18" applyFont="1" applyFill="1" applyBorder="1" applyAlignment="1">
      <alignment horizontal="center" vertical="center" wrapText="1"/>
    </xf>
    <xf numFmtId="0" fontId="10" fillId="16" borderId="94" xfId="18" applyFont="1" applyFill="1" applyBorder="1" applyAlignment="1">
      <alignment horizontal="center" vertical="center" wrapText="1"/>
    </xf>
    <xf numFmtId="0" fontId="86" fillId="0" borderId="82" xfId="18" applyFont="1" applyBorder="1" applyAlignment="1" applyProtection="1">
      <alignment horizontal="center" vertical="center" wrapText="1"/>
      <protection locked="0"/>
    </xf>
    <xf numFmtId="0" fontId="86" fillId="0" borderId="83" xfId="18" applyFont="1" applyBorder="1" applyAlignment="1" applyProtection="1">
      <alignment horizontal="center" vertical="center" wrapText="1"/>
      <protection locked="0"/>
    </xf>
    <xf numFmtId="167" fontId="86" fillId="0" borderId="84" xfId="18" applyNumberFormat="1" applyFont="1" applyBorder="1" applyAlignment="1" applyProtection="1">
      <alignment horizontal="center" vertical="center"/>
      <protection locked="0"/>
    </xf>
    <xf numFmtId="167" fontId="86" fillId="0" borderId="85" xfId="18" applyNumberFormat="1" applyFont="1" applyBorder="1" applyAlignment="1" applyProtection="1">
      <alignment horizontal="center" vertical="center"/>
      <protection locked="0"/>
    </xf>
    <xf numFmtId="167" fontId="86" fillId="0" borderId="82" xfId="18" applyNumberFormat="1" applyFont="1" applyBorder="1" applyAlignment="1" applyProtection="1">
      <alignment horizontal="center" vertical="center"/>
      <protection locked="0"/>
    </xf>
    <xf numFmtId="0" fontId="86" fillId="0" borderId="137" xfId="18" applyFont="1" applyBorder="1" applyAlignment="1" applyProtection="1">
      <alignment horizontal="center" vertical="center" wrapText="1"/>
      <protection locked="0"/>
    </xf>
    <xf numFmtId="0" fontId="86" fillId="0" borderId="138" xfId="18" applyFont="1" applyBorder="1" applyAlignment="1" applyProtection="1">
      <alignment horizontal="center" vertical="center" wrapText="1"/>
      <protection locked="0"/>
    </xf>
    <xf numFmtId="167" fontId="86" fillId="0" borderId="139" xfId="18" applyNumberFormat="1" applyFont="1" applyBorder="1" applyAlignment="1" applyProtection="1">
      <alignment horizontal="center" vertical="center"/>
      <protection locked="0"/>
    </xf>
    <xf numFmtId="167" fontId="86" fillId="0" borderId="140" xfId="18" applyNumberFormat="1" applyFont="1" applyBorder="1" applyAlignment="1" applyProtection="1">
      <alignment horizontal="center" vertical="center"/>
      <protection locked="0"/>
    </xf>
    <xf numFmtId="167" fontId="86" fillId="0" borderId="137" xfId="18" applyNumberFormat="1" applyFont="1" applyBorder="1" applyAlignment="1" applyProtection="1">
      <alignment horizontal="center" vertical="center"/>
      <protection locked="0"/>
    </xf>
    <xf numFmtId="0" fontId="86" fillId="0" borderId="124" xfId="18" applyFont="1" applyBorder="1" applyAlignment="1" applyProtection="1">
      <alignment horizontal="center" vertical="center" wrapText="1"/>
      <protection locked="0"/>
    </xf>
    <xf numFmtId="0" fontId="86" fillId="0" borderId="125" xfId="18" applyFont="1" applyBorder="1" applyAlignment="1" applyProtection="1">
      <alignment horizontal="center" vertical="center" wrapText="1"/>
      <protection locked="0"/>
    </xf>
    <xf numFmtId="167" fontId="86" fillId="0" borderId="126" xfId="18" applyNumberFormat="1" applyFont="1" applyBorder="1" applyAlignment="1" applyProtection="1">
      <alignment horizontal="center" vertical="center"/>
      <protection locked="0"/>
    </xf>
    <xf numFmtId="167" fontId="86" fillId="0" borderId="127" xfId="18" applyNumberFormat="1" applyFont="1" applyBorder="1" applyAlignment="1" applyProtection="1">
      <alignment horizontal="center" vertical="center"/>
      <protection locked="0"/>
    </xf>
    <xf numFmtId="167" fontId="86" fillId="0" borderId="124" xfId="18" applyNumberFormat="1" applyFont="1" applyBorder="1" applyAlignment="1" applyProtection="1">
      <alignment horizontal="center" vertical="center"/>
      <protection locked="0"/>
    </xf>
    <xf numFmtId="0" fontId="27" fillId="0" borderId="180" xfId="4" applyBorder="1" applyAlignment="1" applyProtection="1">
      <alignment horizontal="center" vertical="center" wrapText="1"/>
    </xf>
    <xf numFmtId="0" fontId="27" fillId="0" borderId="0" xfId="4" applyAlignment="1" applyProtection="1">
      <alignment horizontal="center" vertical="center" wrapText="1"/>
    </xf>
    <xf numFmtId="0" fontId="20" fillId="0" borderId="107" xfId="16" applyFont="1" applyBorder="1" applyAlignment="1">
      <alignment horizontal="center" vertical="center"/>
    </xf>
    <xf numFmtId="0" fontId="20" fillId="0" borderId="108" xfId="16" applyFont="1" applyBorder="1" applyAlignment="1">
      <alignment horizontal="center" vertical="center"/>
    </xf>
    <xf numFmtId="0" fontId="20" fillId="0" borderId="109" xfId="16" applyFont="1" applyBorder="1" applyAlignment="1">
      <alignment horizontal="center" vertical="center"/>
    </xf>
    <xf numFmtId="0" fontId="44" fillId="13" borderId="103" xfId="2" applyFont="1" applyFill="1" applyBorder="1" applyAlignment="1" applyProtection="1">
      <alignment horizontal="left" vertical="top" wrapText="1"/>
      <protection locked="0"/>
    </xf>
    <xf numFmtId="0" fontId="44" fillId="13" borderId="110" xfId="2" applyFont="1" applyFill="1" applyBorder="1" applyAlignment="1" applyProtection="1">
      <alignment horizontal="left" vertical="top" wrapText="1"/>
      <protection locked="0"/>
    </xf>
    <xf numFmtId="0" fontId="44" fillId="13" borderId="104" xfId="2" applyFont="1" applyFill="1" applyBorder="1" applyAlignment="1" applyProtection="1">
      <alignment horizontal="left" vertical="top" wrapText="1"/>
      <protection locked="0"/>
    </xf>
    <xf numFmtId="0" fontId="44" fillId="13" borderId="105" xfId="2" applyFont="1" applyFill="1" applyBorder="1" applyAlignment="1" applyProtection="1">
      <alignment horizontal="left" vertical="top" wrapText="1"/>
      <protection locked="0"/>
    </xf>
    <xf numFmtId="0" fontId="44" fillId="13" borderId="102" xfId="2" applyFont="1" applyFill="1" applyBorder="1" applyAlignment="1" applyProtection="1">
      <alignment horizontal="left" vertical="top" wrapText="1"/>
      <protection locked="0"/>
    </xf>
    <xf numFmtId="0" fontId="44" fillId="13" borderId="106" xfId="2" applyFont="1" applyFill="1" applyBorder="1" applyAlignment="1" applyProtection="1">
      <alignment horizontal="left" vertical="top" wrapText="1"/>
      <protection locked="0"/>
    </xf>
    <xf numFmtId="0" fontId="83" fillId="0" borderId="0" xfId="18" applyFont="1" applyFill="1" applyBorder="1" applyAlignment="1">
      <alignment horizontal="left"/>
    </xf>
    <xf numFmtId="0" fontId="83" fillId="20" borderId="113" xfId="18" applyFont="1" applyFill="1" applyBorder="1" applyAlignment="1">
      <alignment horizontal="center" vertical="center" wrapText="1"/>
    </xf>
    <xf numFmtId="0" fontId="83" fillId="20" borderId="114" xfId="18" applyFont="1" applyFill="1" applyBorder="1" applyAlignment="1">
      <alignment horizontal="center" vertical="center" wrapText="1"/>
    </xf>
    <xf numFmtId="0" fontId="83" fillId="20" borderId="67" xfId="18" applyFont="1" applyFill="1" applyBorder="1" applyAlignment="1">
      <alignment horizontal="center" vertical="center" wrapText="1"/>
    </xf>
    <xf numFmtId="0" fontId="83" fillId="20" borderId="68" xfId="18" applyFont="1" applyFill="1" applyBorder="1" applyAlignment="1">
      <alignment horizontal="center" vertical="center" wrapText="1"/>
    </xf>
    <xf numFmtId="0" fontId="83" fillId="20" borderId="69" xfId="18" applyFont="1" applyFill="1" applyBorder="1" applyAlignment="1">
      <alignment horizontal="center" vertical="center" wrapText="1"/>
    </xf>
    <xf numFmtId="0" fontId="105" fillId="20" borderId="67" xfId="18" applyFont="1" applyFill="1" applyBorder="1" applyAlignment="1">
      <alignment horizontal="center" vertical="center" wrapText="1"/>
    </xf>
    <xf numFmtId="0" fontId="105" fillId="20" borderId="115" xfId="18" applyFont="1" applyFill="1" applyBorder="1" applyAlignment="1">
      <alignment horizontal="center" vertical="center" wrapText="1"/>
    </xf>
    <xf numFmtId="0" fontId="105" fillId="20" borderId="68" xfId="18" applyFont="1" applyFill="1" applyBorder="1" applyAlignment="1">
      <alignment horizontal="center" vertical="center" wrapText="1"/>
    </xf>
    <xf numFmtId="0" fontId="105" fillId="20" borderId="69" xfId="18" applyFont="1" applyFill="1" applyBorder="1" applyAlignment="1">
      <alignment horizontal="center" vertical="center" wrapText="1"/>
    </xf>
    <xf numFmtId="0" fontId="95" fillId="20" borderId="103" xfId="16" applyFont="1" applyFill="1" applyBorder="1" applyAlignment="1">
      <alignment horizontal="center" vertical="center" wrapText="1"/>
    </xf>
    <xf numFmtId="0" fontId="95" fillId="20" borderId="110" xfId="16" applyFont="1" applyFill="1" applyBorder="1" applyAlignment="1">
      <alignment horizontal="center" vertical="center" wrapText="1"/>
    </xf>
    <xf numFmtId="0" fontId="95" fillId="20" borderId="104" xfId="16" applyFont="1" applyFill="1" applyBorder="1" applyAlignment="1">
      <alignment horizontal="center" vertical="center" wrapText="1"/>
    </xf>
    <xf numFmtId="0" fontId="114" fillId="9" borderId="112" xfId="18" applyFont="1" applyFill="1" applyBorder="1" applyAlignment="1">
      <alignment horizontal="center" vertical="center"/>
    </xf>
    <xf numFmtId="0" fontId="114" fillId="9" borderId="151" xfId="18" applyFont="1" applyFill="1" applyBorder="1" applyAlignment="1">
      <alignment horizontal="center" vertical="center"/>
    </xf>
    <xf numFmtId="0" fontId="84" fillId="8" borderId="70" xfId="18" applyFont="1" applyFill="1" applyBorder="1" applyAlignment="1">
      <alignment horizontal="center" wrapText="1"/>
    </xf>
    <xf numFmtId="0" fontId="84" fillId="8" borderId="71" xfId="18" applyFont="1" applyFill="1" applyBorder="1" applyAlignment="1">
      <alignment horizontal="center" wrapText="1"/>
    </xf>
    <xf numFmtId="0" fontId="84" fillId="8" borderId="72" xfId="18" applyFont="1" applyFill="1" applyBorder="1" applyAlignment="1">
      <alignment horizontal="center" wrapText="1"/>
    </xf>
    <xf numFmtId="0" fontId="84" fillId="6" borderId="70" xfId="18" applyFont="1" applyFill="1" applyBorder="1" applyAlignment="1">
      <alignment horizontal="center" wrapText="1"/>
    </xf>
    <xf numFmtId="0" fontId="84" fillId="6" borderId="71" xfId="18" applyFont="1" applyFill="1" applyBorder="1" applyAlignment="1">
      <alignment horizontal="center" wrapText="1"/>
    </xf>
    <xf numFmtId="0" fontId="84" fillId="6" borderId="73" xfId="18" applyFont="1" applyFill="1" applyBorder="1" applyAlignment="1">
      <alignment horizontal="center" wrapText="1"/>
    </xf>
    <xf numFmtId="0" fontId="84" fillId="13" borderId="70" xfId="18" applyFont="1" applyFill="1" applyBorder="1" applyAlignment="1">
      <alignment horizontal="center"/>
    </xf>
    <xf numFmtId="0" fontId="84" fillId="13" borderId="74" xfId="18" applyFont="1" applyFill="1" applyBorder="1" applyAlignment="1">
      <alignment horizontal="center"/>
    </xf>
    <xf numFmtId="0" fontId="84" fillId="13" borderId="71" xfId="18" applyFont="1" applyFill="1" applyBorder="1" applyAlignment="1">
      <alignment horizontal="center"/>
    </xf>
    <xf numFmtId="0" fontId="84" fillId="13" borderId="73" xfId="18" applyFont="1" applyFill="1" applyBorder="1" applyAlignment="1">
      <alignment horizontal="center"/>
    </xf>
    <xf numFmtId="0" fontId="83" fillId="14" borderId="75" xfId="18" applyFont="1" applyFill="1" applyBorder="1" applyAlignment="1">
      <alignment horizontal="center" vertical="center" textRotation="90" wrapText="1"/>
    </xf>
    <xf numFmtId="0" fontId="83" fillId="14" borderId="122" xfId="18" applyFont="1" applyFill="1" applyBorder="1" applyAlignment="1">
      <alignment horizontal="center" vertical="center" textRotation="90" wrapText="1"/>
    </xf>
    <xf numFmtId="0" fontId="84" fillId="7" borderId="91" xfId="18" applyFont="1" applyFill="1" applyBorder="1" applyAlignment="1">
      <alignment horizontal="center" vertical="center"/>
    </xf>
    <xf numFmtId="0" fontId="84" fillId="7" borderId="73" xfId="18" applyFont="1" applyFill="1" applyBorder="1" applyAlignment="1">
      <alignment horizontal="center" vertical="center"/>
    </xf>
    <xf numFmtId="2" fontId="82" fillId="8" borderId="116" xfId="18" applyNumberFormat="1" applyFont="1" applyFill="1" applyBorder="1" applyAlignment="1">
      <alignment horizontal="left" vertical="center" wrapText="1"/>
    </xf>
    <xf numFmtId="2" fontId="82" fillId="8" borderId="117" xfId="18" applyNumberFormat="1" applyFont="1" applyFill="1" applyBorder="1" applyAlignment="1">
      <alignment horizontal="left" vertical="center" wrapText="1"/>
    </xf>
    <xf numFmtId="0" fontId="82" fillId="8" borderId="117" xfId="18" applyFont="1" applyFill="1" applyBorder="1" applyAlignment="1">
      <alignment horizontal="left" vertical="center" wrapText="1"/>
    </xf>
    <xf numFmtId="0" fontId="116" fillId="20" borderId="97" xfId="0" applyFont="1" applyFill="1" applyBorder="1" applyAlignment="1">
      <alignment horizontal="center" vertical="center" wrapText="1"/>
    </xf>
    <xf numFmtId="0" fontId="116" fillId="20" borderId="0" xfId="0" applyFont="1" applyFill="1" applyBorder="1" applyAlignment="1">
      <alignment horizontal="center" vertical="center" wrapText="1"/>
    </xf>
    <xf numFmtId="0" fontId="116" fillId="20" borderId="33" xfId="19" applyFont="1" applyFill="1" applyBorder="1" applyAlignment="1">
      <alignment horizontal="center" vertical="center"/>
    </xf>
    <xf numFmtId="0" fontId="116" fillId="20" borderId="20" xfId="19" applyFont="1" applyFill="1" applyBorder="1" applyAlignment="1">
      <alignment horizontal="center" vertical="center"/>
    </xf>
    <xf numFmtId="0" fontId="103" fillId="20" borderId="35" xfId="19" applyFont="1" applyFill="1" applyBorder="1" applyAlignment="1">
      <alignment horizontal="center" vertical="center"/>
    </xf>
    <xf numFmtId="0" fontId="103" fillId="20" borderId="0" xfId="19" applyFont="1" applyFill="1" applyBorder="1" applyAlignment="1">
      <alignment horizontal="center" vertical="center"/>
    </xf>
    <xf numFmtId="0" fontId="55" fillId="12" borderId="41" xfId="19" applyFont="1" applyFill="1" applyBorder="1" applyAlignment="1">
      <alignment vertical="center" wrapText="1"/>
    </xf>
    <xf numFmtId="0" fontId="55" fillId="12" borderId="17" xfId="19" applyFont="1" applyFill="1" applyBorder="1" applyAlignment="1">
      <alignment vertical="center" wrapText="1"/>
    </xf>
    <xf numFmtId="0" fontId="117" fillId="3" borderId="28" xfId="19" applyFont="1" applyFill="1" applyBorder="1" applyAlignment="1">
      <alignment horizontal="center" vertical="center" wrapText="1"/>
    </xf>
    <xf numFmtId="0" fontId="117" fillId="3" borderId="24" xfId="19" applyFont="1" applyFill="1" applyBorder="1" applyAlignment="1">
      <alignment horizontal="center" vertical="center" wrapText="1"/>
    </xf>
    <xf numFmtId="0" fontId="117" fillId="3" borderId="25" xfId="19" applyFont="1" applyFill="1" applyBorder="1" applyAlignment="1">
      <alignment horizontal="center" vertical="center" wrapText="1"/>
    </xf>
    <xf numFmtId="0" fontId="117" fillId="8" borderId="28" xfId="19" applyFont="1" applyFill="1" applyBorder="1" applyAlignment="1">
      <alignment horizontal="center" vertical="center" wrapText="1"/>
    </xf>
    <xf numFmtId="0" fontId="117" fillId="8" borderId="24" xfId="19" applyFont="1" applyFill="1" applyBorder="1" applyAlignment="1">
      <alignment horizontal="center" vertical="center" wrapText="1"/>
    </xf>
    <xf numFmtId="0" fontId="117" fillId="8" borderId="25" xfId="19" applyFont="1" applyFill="1" applyBorder="1" applyAlignment="1">
      <alignment horizontal="center" vertical="center" wrapText="1"/>
    </xf>
    <xf numFmtId="0" fontId="54" fillId="8" borderId="172" xfId="19" applyFont="1" applyFill="1" applyBorder="1" applyAlignment="1">
      <alignment horizontal="center" vertical="center" wrapText="1"/>
    </xf>
    <xf numFmtId="0" fontId="54" fillId="8" borderId="173" xfId="19" applyFont="1" applyFill="1" applyBorder="1" applyAlignment="1">
      <alignment horizontal="center" vertical="center" wrapText="1"/>
    </xf>
    <xf numFmtId="0" fontId="54" fillId="8" borderId="174" xfId="19" applyFont="1" applyFill="1" applyBorder="1" applyAlignment="1">
      <alignment horizontal="center" vertical="center" wrapText="1"/>
    </xf>
    <xf numFmtId="0" fontId="54" fillId="8" borderId="175" xfId="19" applyFont="1" applyFill="1" applyBorder="1" applyAlignment="1">
      <alignment horizontal="center" vertical="center" wrapText="1"/>
    </xf>
    <xf numFmtId="0" fontId="106" fillId="8" borderId="28" xfId="19" applyFont="1" applyFill="1" applyBorder="1" applyAlignment="1">
      <alignment horizontal="center" vertical="center" wrapText="1"/>
    </xf>
    <xf numFmtId="0" fontId="106" fillId="8" borderId="24" xfId="19" applyFont="1" applyFill="1" applyBorder="1" applyAlignment="1">
      <alignment horizontal="center" vertical="center" wrapText="1"/>
    </xf>
    <xf numFmtId="0" fontId="106" fillId="8" borderId="25" xfId="19" applyFont="1" applyFill="1" applyBorder="1" applyAlignment="1">
      <alignment horizontal="center" vertical="center" wrapText="1"/>
    </xf>
    <xf numFmtId="0" fontId="117" fillId="8" borderId="172" xfId="19" applyFont="1" applyFill="1" applyBorder="1" applyAlignment="1">
      <alignment horizontal="center" vertical="center" wrapText="1"/>
    </xf>
    <xf numFmtId="0" fontId="117" fillId="8" borderId="173" xfId="19" applyFont="1" applyFill="1" applyBorder="1" applyAlignment="1">
      <alignment horizontal="center" vertical="center" wrapText="1"/>
    </xf>
    <xf numFmtId="0" fontId="117" fillId="8" borderId="3" xfId="19" applyFont="1" applyFill="1" applyBorder="1" applyAlignment="1">
      <alignment horizontal="center" vertical="center" wrapText="1"/>
    </xf>
    <xf numFmtId="0" fontId="117" fillId="8" borderId="23" xfId="19" applyFont="1" applyFill="1" applyBorder="1" applyAlignment="1">
      <alignment horizontal="center" vertical="center" wrapText="1"/>
    </xf>
    <xf numFmtId="0" fontId="106" fillId="8" borderId="174" xfId="19" applyFont="1" applyFill="1" applyBorder="1" applyAlignment="1">
      <alignment horizontal="center" vertical="center"/>
    </xf>
    <xf numFmtId="0" fontId="106" fillId="8" borderId="176" xfId="19" applyFont="1" applyFill="1" applyBorder="1" applyAlignment="1">
      <alignment horizontal="center" vertical="center"/>
    </xf>
    <xf numFmtId="0" fontId="106" fillId="8" borderId="175" xfId="19" applyFont="1" applyFill="1" applyBorder="1" applyAlignment="1">
      <alignment horizontal="center" vertical="center"/>
    </xf>
    <xf numFmtId="0" fontId="106" fillId="8" borderId="177" xfId="19" applyFont="1" applyFill="1" applyBorder="1" applyAlignment="1">
      <alignment horizontal="center" vertical="center"/>
    </xf>
    <xf numFmtId="0" fontId="106" fillId="8" borderId="60" xfId="19" applyFont="1" applyFill="1" applyBorder="1" applyAlignment="1">
      <alignment horizontal="center" vertical="center" wrapText="1"/>
    </xf>
    <xf numFmtId="0" fontId="106" fillId="8" borderId="54" xfId="19" applyFont="1" applyFill="1" applyBorder="1" applyAlignment="1">
      <alignment horizontal="center" vertical="center" wrapText="1"/>
    </xf>
    <xf numFmtId="0" fontId="106" fillId="8" borderId="55" xfId="19" applyFont="1" applyFill="1" applyBorder="1" applyAlignment="1">
      <alignment horizontal="center" vertical="center" wrapText="1"/>
    </xf>
    <xf numFmtId="0" fontId="106" fillId="8" borderId="52" xfId="19" applyFont="1" applyFill="1" applyBorder="1" applyAlignment="1">
      <alignment horizontal="center" vertical="center" wrapText="1"/>
    </xf>
    <xf numFmtId="0" fontId="106" fillId="8" borderId="167" xfId="19" applyFont="1" applyFill="1" applyBorder="1" applyAlignment="1">
      <alignment horizontal="center" vertical="center" wrapText="1"/>
    </xf>
    <xf numFmtId="0" fontId="106" fillId="8" borderId="159" xfId="19" applyFont="1" applyFill="1" applyBorder="1" applyAlignment="1">
      <alignment horizontal="center" vertical="center" wrapText="1"/>
    </xf>
    <xf numFmtId="0" fontId="64" fillId="2" borderId="1" xfId="8" applyFont="1" applyFill="1" applyBorder="1" applyAlignment="1">
      <alignment horizontal="center"/>
    </xf>
    <xf numFmtId="0" fontId="64" fillId="2" borderId="7" xfId="8" applyFont="1" applyFill="1" applyBorder="1" applyAlignment="1">
      <alignment horizontal="center"/>
    </xf>
    <xf numFmtId="0" fontId="62" fillId="3" borderId="16" xfId="8" applyFont="1" applyFill="1" applyBorder="1" applyAlignment="1">
      <alignment horizontal="center" vertical="center"/>
    </xf>
    <xf numFmtId="0" fontId="62" fillId="3" borderId="50" xfId="8" applyFont="1" applyFill="1" applyBorder="1" applyAlignment="1">
      <alignment horizontal="center" vertical="center"/>
    </xf>
    <xf numFmtId="0" fontId="62" fillId="3" borderId="39" xfId="8" applyFont="1" applyFill="1" applyBorder="1" applyAlignment="1">
      <alignment horizontal="center" vertical="center"/>
    </xf>
    <xf numFmtId="0" fontId="64" fillId="2" borderId="166" xfId="8" applyFont="1" applyFill="1" applyBorder="1" applyAlignment="1">
      <alignment horizontal="center"/>
    </xf>
    <xf numFmtId="0" fontId="64" fillId="2" borderId="159" xfId="8" applyFont="1" applyFill="1" applyBorder="1" applyAlignment="1">
      <alignment horizontal="center"/>
    </xf>
    <xf numFmtId="0" fontId="64" fillId="2" borderId="4" xfId="8" applyFont="1" applyFill="1" applyBorder="1" applyAlignment="1">
      <alignment horizontal="center" wrapText="1"/>
    </xf>
    <xf numFmtId="0" fontId="64" fillId="2" borderId="23" xfId="8" applyFont="1" applyFill="1" applyBorder="1" applyAlignment="1">
      <alignment horizontal="center" wrapText="1"/>
    </xf>
    <xf numFmtId="0" fontId="64" fillId="2" borderId="49" xfId="8" applyFont="1" applyFill="1" applyBorder="1" applyAlignment="1">
      <alignment horizontal="center" vertical="center" wrapText="1"/>
    </xf>
    <xf numFmtId="0" fontId="64" fillId="2" borderId="6" xfId="8" applyFont="1" applyFill="1" applyBorder="1" applyAlignment="1">
      <alignment horizontal="center" vertical="center" wrapText="1"/>
    </xf>
    <xf numFmtId="0" fontId="103" fillId="20" borderId="31" xfId="0" applyFont="1" applyFill="1" applyBorder="1" applyAlignment="1">
      <alignment horizontal="center" vertical="center" wrapText="1"/>
    </xf>
    <xf numFmtId="0" fontId="103" fillId="20" borderId="40" xfId="0" applyFont="1" applyFill="1" applyBorder="1" applyAlignment="1">
      <alignment horizontal="center" vertical="center" wrapText="1"/>
    </xf>
    <xf numFmtId="0" fontId="63" fillId="3" borderId="1" xfId="8" applyFont="1" applyFill="1" applyBorder="1" applyAlignment="1">
      <alignment horizontal="center" vertical="top" wrapText="1"/>
    </xf>
    <xf numFmtId="0" fontId="63" fillId="3" borderId="7" xfId="8" applyFont="1" applyFill="1" applyBorder="1" applyAlignment="1">
      <alignment horizontal="center" vertical="top" wrapText="1"/>
    </xf>
    <xf numFmtId="0" fontId="62" fillId="3" borderId="0" xfId="8" applyFont="1" applyFill="1" applyAlignment="1"/>
    <xf numFmtId="0" fontId="61" fillId="26" borderId="4" xfId="8" applyFont="1" applyFill="1" applyBorder="1" applyAlignment="1">
      <alignment horizontal="center" vertical="center" wrapText="1"/>
    </xf>
    <xf numFmtId="0" fontId="61" fillId="26" borderId="49" xfId="8" applyFont="1" applyFill="1" applyBorder="1" applyAlignment="1">
      <alignment horizontal="center" vertical="center" wrapText="1"/>
    </xf>
    <xf numFmtId="0" fontId="43" fillId="3" borderId="33" xfId="8" applyFont="1" applyFill="1" applyBorder="1" applyAlignment="1">
      <alignment horizontal="center" vertical="center" wrapText="1"/>
    </xf>
    <xf numFmtId="0" fontId="43" fillId="3" borderId="20" xfId="8" applyFont="1" applyFill="1" applyBorder="1" applyAlignment="1">
      <alignment horizontal="center" vertical="center" wrapText="1"/>
    </xf>
    <xf numFmtId="0" fontId="43" fillId="3" borderId="43" xfId="8" applyFont="1" applyFill="1" applyBorder="1" applyAlignment="1">
      <alignment horizontal="center" vertical="center" wrapText="1"/>
    </xf>
    <xf numFmtId="0" fontId="63" fillId="3" borderId="4" xfId="8" applyFont="1" applyFill="1" applyBorder="1" applyAlignment="1">
      <alignment horizontal="center" vertical="top" wrapText="1"/>
    </xf>
    <xf numFmtId="0" fontId="63" fillId="3" borderId="23" xfId="8" applyFont="1" applyFill="1" applyBorder="1" applyAlignment="1">
      <alignment horizontal="center" vertical="top" wrapText="1"/>
    </xf>
    <xf numFmtId="0" fontId="63" fillId="3" borderId="49" xfId="8" applyFont="1" applyFill="1" applyBorder="1" applyAlignment="1">
      <alignment horizontal="center" vertical="top" wrapText="1"/>
    </xf>
    <xf numFmtId="0" fontId="63" fillId="3" borderId="6" xfId="8" applyFont="1" applyFill="1" applyBorder="1" applyAlignment="1">
      <alignment horizontal="center" vertical="top" wrapText="1"/>
    </xf>
    <xf numFmtId="0" fontId="61" fillId="26" borderId="23" xfId="8" applyFont="1" applyFill="1" applyBorder="1" applyAlignment="1">
      <alignment horizontal="center" vertical="center" wrapText="1"/>
    </xf>
    <xf numFmtId="0" fontId="61" fillId="26" borderId="6" xfId="8" applyFont="1" applyFill="1" applyBorder="1" applyAlignment="1">
      <alignment horizontal="center" vertical="center" wrapText="1"/>
    </xf>
    <xf numFmtId="0" fontId="61" fillId="3" borderId="63" xfId="8" applyFont="1" applyFill="1" applyBorder="1" applyAlignment="1">
      <alignment horizontal="center" vertical="center" wrapText="1"/>
    </xf>
    <xf numFmtId="0" fontId="61" fillId="3" borderId="96" xfId="8" applyFont="1" applyFill="1" applyBorder="1" applyAlignment="1">
      <alignment horizontal="center" vertical="center" wrapText="1"/>
    </xf>
    <xf numFmtId="0" fontId="60" fillId="3" borderId="0" xfId="8" applyFont="1" applyFill="1" applyBorder="1" applyAlignment="1">
      <alignment horizontal="left" vertical="center" wrapText="1"/>
    </xf>
    <xf numFmtId="0" fontId="51" fillId="2" borderId="13" xfId="8" applyFont="1" applyFill="1" applyBorder="1"/>
    <xf numFmtId="0" fontId="51" fillId="2" borderId="18" xfId="8" applyFont="1" applyFill="1" applyBorder="1"/>
    <xf numFmtId="0" fontId="51" fillId="2" borderId="10" xfId="8" applyFont="1" applyFill="1" applyBorder="1"/>
    <xf numFmtId="0" fontId="64" fillId="2" borderId="4" xfId="8" applyFont="1" applyFill="1" applyBorder="1" applyAlignment="1">
      <alignment horizontal="center"/>
    </xf>
    <xf numFmtId="0" fontId="64" fillId="2" borderId="15" xfId="8" applyFont="1" applyFill="1" applyBorder="1" applyAlignment="1">
      <alignment horizontal="center"/>
    </xf>
    <xf numFmtId="0" fontId="64" fillId="2" borderId="30" xfId="8" applyFont="1" applyFill="1" applyBorder="1" applyAlignment="1">
      <alignment horizontal="center"/>
    </xf>
    <xf numFmtId="0" fontId="62" fillId="3" borderId="51" xfId="8" applyFont="1" applyFill="1" applyBorder="1" applyAlignment="1">
      <alignment horizontal="center" vertical="center"/>
    </xf>
    <xf numFmtId="0" fontId="62" fillId="3" borderId="21" xfId="8" applyFont="1" applyFill="1" applyBorder="1" applyAlignment="1">
      <alignment horizontal="center" vertical="center"/>
    </xf>
    <xf numFmtId="0" fontId="60" fillId="3" borderId="16" xfId="8" applyFont="1" applyFill="1" applyBorder="1" applyAlignment="1">
      <alignment horizontal="left" vertical="center" wrapText="1"/>
    </xf>
    <xf numFmtId="0" fontId="63" fillId="3" borderId="45" xfId="8" applyFont="1" applyFill="1" applyBorder="1" applyAlignment="1">
      <alignment horizontal="center" vertical="top" wrapText="1"/>
    </xf>
    <xf numFmtId="0" fontId="63" fillId="3" borderId="47" xfId="8" applyFont="1" applyFill="1" applyBorder="1" applyAlignment="1">
      <alignment horizontal="center" vertical="top" wrapText="1"/>
    </xf>
    <xf numFmtId="0" fontId="43" fillId="12" borderId="45" xfId="8" applyFont="1" applyFill="1" applyBorder="1" applyAlignment="1">
      <alignment horizontal="center" vertical="center" wrapText="1"/>
    </xf>
    <xf numFmtId="0" fontId="43" fillId="12" borderId="46" xfId="8" applyFont="1" applyFill="1" applyBorder="1" applyAlignment="1">
      <alignment horizontal="center" vertical="center" wrapText="1"/>
    </xf>
    <xf numFmtId="0" fontId="43" fillId="12" borderId="47" xfId="8" applyFont="1" applyFill="1" applyBorder="1" applyAlignment="1">
      <alignment horizontal="center" vertical="center" wrapText="1"/>
    </xf>
    <xf numFmtId="0" fontId="56" fillId="4" borderId="34" xfId="8" applyFont="1" applyFill="1" applyBorder="1" applyAlignment="1">
      <alignment horizontal="center" vertical="center" textRotation="180"/>
    </xf>
    <xf numFmtId="0" fontId="56" fillId="4" borderId="24" xfId="8" applyFont="1" applyFill="1" applyBorder="1" applyAlignment="1">
      <alignment horizontal="center" vertical="center" textRotation="180"/>
    </xf>
    <xf numFmtId="0" fontId="56" fillId="4" borderId="25" xfId="8" applyFont="1" applyFill="1" applyBorder="1" applyAlignment="1">
      <alignment horizontal="center" vertical="center" textRotation="180"/>
    </xf>
    <xf numFmtId="0" fontId="40" fillId="12" borderId="8" xfId="8" applyFont="1" applyFill="1" applyBorder="1" applyAlignment="1">
      <alignment horizontal="center" vertical="center" wrapText="1"/>
    </xf>
    <xf numFmtId="0" fontId="40" fillId="12" borderId="13" xfId="8" applyFont="1" applyFill="1" applyBorder="1" applyAlignment="1">
      <alignment horizontal="center" vertical="center" wrapText="1"/>
    </xf>
    <xf numFmtId="0" fontId="70" fillId="3" borderId="49" xfId="8" applyFont="1" applyFill="1" applyBorder="1" applyAlignment="1">
      <alignment horizontal="left" vertical="center" wrapText="1"/>
    </xf>
    <xf numFmtId="0" fontId="70" fillId="3" borderId="50" xfId="8" applyFont="1" applyFill="1" applyBorder="1" applyAlignment="1">
      <alignment horizontal="left" vertical="center" wrapText="1"/>
    </xf>
    <xf numFmtId="0" fontId="103" fillId="20" borderId="35" xfId="0" applyFont="1" applyFill="1" applyBorder="1" applyAlignment="1">
      <alignment horizontal="center" vertical="center" wrapText="1"/>
    </xf>
    <xf numFmtId="0" fontId="103" fillId="20" borderId="0" xfId="0" applyFont="1" applyFill="1" applyBorder="1" applyAlignment="1">
      <alignment horizontal="center" vertical="center" wrapText="1"/>
    </xf>
    <xf numFmtId="0" fontId="66" fillId="3" borderId="49" xfId="8" applyFont="1" applyFill="1" applyBorder="1" applyAlignment="1">
      <alignment horizontal="center" vertical="center" wrapText="1"/>
    </xf>
    <xf numFmtId="0" fontId="39" fillId="23" borderId="49" xfId="8" applyFont="1" applyFill="1" applyBorder="1" applyAlignment="1">
      <alignment horizontal="center" vertical="center" wrapText="1"/>
    </xf>
    <xf numFmtId="0" fontId="69" fillId="26" borderId="49" xfId="8" applyFont="1" applyFill="1" applyBorder="1" applyAlignment="1">
      <alignment horizontal="center" vertical="center" wrapText="1"/>
    </xf>
    <xf numFmtId="0" fontId="39" fillId="32" borderId="49" xfId="8" applyFont="1" applyFill="1" applyBorder="1" applyAlignment="1">
      <alignment horizontal="left" vertical="center" wrapText="1"/>
    </xf>
    <xf numFmtId="0" fontId="109" fillId="20" borderId="49" xfId="8" applyFont="1" applyFill="1" applyBorder="1" applyAlignment="1">
      <alignment horizontal="center" vertical="center" wrapText="1"/>
    </xf>
    <xf numFmtId="0" fontId="69" fillId="26" borderId="49" xfId="8" applyFont="1" applyFill="1" applyBorder="1" applyAlignment="1">
      <alignment horizontal="center" vertical="center"/>
    </xf>
    <xf numFmtId="0" fontId="39" fillId="27" borderId="49" xfId="8" applyFont="1" applyFill="1" applyBorder="1" applyAlignment="1">
      <alignment horizontal="left" vertical="center" wrapText="1"/>
    </xf>
    <xf numFmtId="0" fontId="39" fillId="24" borderId="49" xfId="8" applyFont="1" applyFill="1" applyBorder="1" applyAlignment="1">
      <alignment horizontal="left" vertical="center" wrapText="1"/>
    </xf>
    <xf numFmtId="0" fontId="65" fillId="3" borderId="3" xfId="8" applyFont="1" applyFill="1" applyBorder="1" applyAlignment="1">
      <alignment horizontal="center" vertical="center" wrapText="1"/>
    </xf>
    <xf numFmtId="0" fontId="65" fillId="3" borderId="4" xfId="8" applyFont="1" applyFill="1" applyBorder="1" applyAlignment="1">
      <alignment horizontal="center" vertical="center" wrapText="1"/>
    </xf>
    <xf numFmtId="0" fontId="65" fillId="3" borderId="53" xfId="8" applyFont="1" applyFill="1" applyBorder="1" applyAlignment="1">
      <alignment horizontal="center" vertical="center" wrapText="1"/>
    </xf>
    <xf numFmtId="0" fontId="65" fillId="3" borderId="5" xfId="8" applyFont="1" applyFill="1" applyBorder="1" applyAlignment="1">
      <alignment horizontal="center" vertical="center" wrapText="1"/>
    </xf>
    <xf numFmtId="0" fontId="65" fillId="3" borderId="49" xfId="8" applyFont="1" applyFill="1" applyBorder="1" applyAlignment="1">
      <alignment horizontal="center" vertical="center" wrapText="1"/>
    </xf>
    <xf numFmtId="0" fontId="65" fillId="3" borderId="50" xfId="8" applyFont="1" applyFill="1" applyBorder="1" applyAlignment="1">
      <alignment horizontal="center" vertical="center" wrapText="1"/>
    </xf>
    <xf numFmtId="0" fontId="65" fillId="3" borderId="6" xfId="8" applyFont="1" applyFill="1" applyBorder="1" applyAlignment="1">
      <alignment horizontal="center" vertical="center" wrapText="1"/>
    </xf>
    <xf numFmtId="0" fontId="44" fillId="26" borderId="32" xfId="2" applyFont="1" applyFill="1" applyBorder="1" applyAlignment="1">
      <alignment horizontal="center" vertical="center" wrapText="1"/>
    </xf>
    <xf numFmtId="0" fontId="44" fillId="26" borderId="160" xfId="2" applyFont="1" applyFill="1" applyBorder="1" applyAlignment="1">
      <alignment horizontal="center" vertical="center" wrapText="1"/>
    </xf>
    <xf numFmtId="0" fontId="44" fillId="26" borderId="161" xfId="2" applyFont="1" applyFill="1" applyBorder="1" applyAlignment="1">
      <alignment horizontal="center" vertical="center" wrapText="1"/>
    </xf>
    <xf numFmtId="0" fontId="65" fillId="3" borderId="14" xfId="8" applyFont="1" applyFill="1" applyBorder="1" applyAlignment="1">
      <alignment horizontal="center" vertical="center" wrapText="1"/>
    </xf>
    <xf numFmtId="0" fontId="65" fillId="3" borderId="31" xfId="8" applyFont="1" applyFill="1" applyBorder="1" applyAlignment="1">
      <alignment horizontal="center" vertical="center" wrapText="1"/>
    </xf>
    <xf numFmtId="0" fontId="65" fillId="3" borderId="40" xfId="8" applyFont="1" applyFill="1" applyBorder="1" applyAlignment="1">
      <alignment horizontal="center" vertical="center" wrapText="1"/>
    </xf>
    <xf numFmtId="0" fontId="65" fillId="3" borderId="36" xfId="8" applyFont="1" applyFill="1" applyBorder="1" applyAlignment="1">
      <alignment horizontal="center" vertical="center" wrapText="1"/>
    </xf>
    <xf numFmtId="0" fontId="65" fillId="3" borderId="33" xfId="8" applyFont="1" applyFill="1" applyBorder="1" applyAlignment="1">
      <alignment horizontal="center" vertical="center" wrapText="1"/>
    </xf>
    <xf numFmtId="0" fontId="65" fillId="3" borderId="35" xfId="8" applyFont="1" applyFill="1" applyBorder="1" applyAlignment="1">
      <alignment horizontal="center" vertical="center" wrapText="1"/>
    </xf>
    <xf numFmtId="0" fontId="65" fillId="3" borderId="41" xfId="8" applyFont="1" applyFill="1" applyBorder="1" applyAlignment="1">
      <alignment horizontal="center" vertical="center" wrapText="1"/>
    </xf>
    <xf numFmtId="0" fontId="65" fillId="3" borderId="23" xfId="8" applyFont="1" applyFill="1" applyBorder="1" applyAlignment="1">
      <alignment horizontal="center" vertical="center" wrapText="1"/>
    </xf>
    <xf numFmtId="0" fontId="65" fillId="3" borderId="2" xfId="8" applyFont="1" applyFill="1" applyBorder="1" applyAlignment="1">
      <alignment horizontal="center" vertical="center" wrapText="1"/>
    </xf>
    <xf numFmtId="0" fontId="116" fillId="20" borderId="35" xfId="0" applyFont="1" applyFill="1" applyBorder="1" applyAlignment="1">
      <alignment horizontal="center" vertical="center" wrapText="1"/>
    </xf>
    <xf numFmtId="0" fontId="44" fillId="25" borderId="4" xfId="2" applyFont="1" applyFill="1" applyBorder="1" applyAlignment="1">
      <alignment horizontal="center" vertical="center" wrapText="1"/>
    </xf>
    <xf numFmtId="0" fontId="44" fillId="25" borderId="23" xfId="2" applyFont="1" applyFill="1" applyBorder="1" applyAlignment="1">
      <alignment horizontal="center" vertical="center" wrapText="1"/>
    </xf>
    <xf numFmtId="0" fontId="44" fillId="26" borderId="2" xfId="2" applyFont="1" applyFill="1" applyBorder="1" applyAlignment="1">
      <alignment horizontal="center" vertical="center" wrapText="1"/>
    </xf>
    <xf numFmtId="0" fontId="44" fillId="26" borderId="1" xfId="2" applyFont="1" applyFill="1" applyBorder="1" applyAlignment="1">
      <alignment horizontal="center" vertical="center" wrapText="1"/>
    </xf>
    <xf numFmtId="0" fontId="44" fillId="26" borderId="7" xfId="2" applyFont="1" applyFill="1" applyBorder="1" applyAlignment="1">
      <alignment horizontal="center" vertical="center" wrapText="1"/>
    </xf>
    <xf numFmtId="0" fontId="107" fillId="21" borderId="32" xfId="8" applyFont="1" applyFill="1" applyBorder="1" applyAlignment="1">
      <alignment horizontal="center"/>
    </xf>
    <xf numFmtId="0" fontId="107" fillId="21" borderId="161" xfId="8" applyFont="1" applyFill="1" applyBorder="1" applyAlignment="1">
      <alignment horizontal="center"/>
    </xf>
    <xf numFmtId="0" fontId="109" fillId="20" borderId="163" xfId="8" applyFont="1" applyFill="1" applyBorder="1" applyAlignment="1">
      <alignment horizontal="center" vertical="center" wrapText="1"/>
    </xf>
    <xf numFmtId="0" fontId="109" fillId="20" borderId="15" xfId="8" applyFont="1" applyFill="1" applyBorder="1" applyAlignment="1">
      <alignment horizontal="center" vertical="center" wrapText="1"/>
    </xf>
    <xf numFmtId="0" fontId="109" fillId="20" borderId="160" xfId="8" applyFont="1" applyFill="1" applyBorder="1" applyAlignment="1">
      <alignment horizontal="center" vertical="center" wrapText="1"/>
    </xf>
    <xf numFmtId="0" fontId="109" fillId="20" borderId="161" xfId="8" applyFont="1" applyFill="1" applyBorder="1" applyAlignment="1">
      <alignment horizontal="center" vertical="center" wrapText="1"/>
    </xf>
    <xf numFmtId="0" fontId="39" fillId="23" borderId="3" xfId="8" applyFont="1" applyFill="1" applyBorder="1" applyAlignment="1">
      <alignment horizontal="center" vertical="center" wrapText="1"/>
    </xf>
    <xf numFmtId="0" fontId="39" fillId="23" borderId="57" xfId="8" applyFont="1" applyFill="1" applyBorder="1" applyAlignment="1">
      <alignment horizontal="center" vertical="center" wrapText="1"/>
    </xf>
    <xf numFmtId="0" fontId="39" fillId="23" borderId="4" xfId="8" applyFont="1" applyFill="1" applyBorder="1" applyAlignment="1">
      <alignment horizontal="center" vertical="center" wrapText="1"/>
    </xf>
    <xf numFmtId="0" fontId="39" fillId="23" borderId="5" xfId="8" applyFont="1" applyFill="1" applyBorder="1" applyAlignment="1">
      <alignment horizontal="center" vertical="center" wrapText="1"/>
    </xf>
    <xf numFmtId="0" fontId="39" fillId="23" borderId="9" xfId="8" applyFont="1" applyFill="1" applyBorder="1" applyAlignment="1">
      <alignment horizontal="center" vertical="center" wrapText="1"/>
    </xf>
    <xf numFmtId="0" fontId="39" fillId="23" borderId="53" xfId="8" applyFont="1" applyFill="1" applyBorder="1" applyAlignment="1">
      <alignment horizontal="center" vertical="center" wrapText="1"/>
    </xf>
    <xf numFmtId="0" fontId="39" fillId="23" borderId="62" xfId="8" applyFont="1" applyFill="1" applyBorder="1" applyAlignment="1">
      <alignment horizontal="center" vertical="center" wrapText="1"/>
    </xf>
    <xf numFmtId="0" fontId="39" fillId="23" borderId="58" xfId="8" applyFont="1" applyFill="1" applyBorder="1" applyAlignment="1">
      <alignment horizontal="center" vertical="center" wrapText="1"/>
    </xf>
    <xf numFmtId="0" fontId="39" fillId="23" borderId="51" xfId="8" applyFont="1" applyFill="1" applyBorder="1" applyAlignment="1">
      <alignment horizontal="center" vertical="center" wrapText="1"/>
    </xf>
    <xf numFmtId="0" fontId="39" fillId="23" borderId="50" xfId="8" applyFont="1" applyFill="1" applyBorder="1" applyAlignment="1">
      <alignment horizontal="center" vertical="center" wrapText="1"/>
    </xf>
    <xf numFmtId="0" fontId="39" fillId="23" borderId="39" xfId="8" applyFont="1" applyFill="1" applyBorder="1" applyAlignment="1">
      <alignment horizontal="center" vertical="center" wrapText="1"/>
    </xf>
    <xf numFmtId="0" fontId="39" fillId="23" borderId="95" xfId="8" applyFont="1" applyFill="1" applyBorder="1" applyAlignment="1">
      <alignment horizontal="center" vertical="center" wrapText="1"/>
    </xf>
    <xf numFmtId="0" fontId="109" fillId="19" borderId="31" xfId="8" applyFont="1" applyFill="1" applyBorder="1" applyAlignment="1">
      <alignment horizontal="center" vertical="center" wrapText="1"/>
    </xf>
    <xf numFmtId="0" fontId="109" fillId="19" borderId="40" xfId="8" applyFont="1" applyFill="1" applyBorder="1" applyAlignment="1">
      <alignment horizontal="center" vertical="center" wrapText="1"/>
    </xf>
    <xf numFmtId="0" fontId="109" fillId="19" borderId="36" xfId="8" applyFont="1" applyFill="1" applyBorder="1" applyAlignment="1">
      <alignment horizontal="center" vertical="center" wrapText="1"/>
    </xf>
    <xf numFmtId="0" fontId="69" fillId="15" borderId="4" xfId="8" applyFont="1" applyFill="1" applyBorder="1" applyAlignment="1">
      <alignment horizontal="center" vertical="center" wrapText="1"/>
    </xf>
    <xf numFmtId="0" fontId="69" fillId="15" borderId="23" xfId="8" applyFont="1" applyFill="1" applyBorder="1" applyAlignment="1">
      <alignment horizontal="center" vertical="center" wrapText="1"/>
    </xf>
    <xf numFmtId="0" fontId="69" fillId="26" borderId="33" xfId="8" applyFont="1" applyFill="1" applyBorder="1" applyAlignment="1">
      <alignment horizontal="center" vertical="center"/>
    </xf>
    <xf numFmtId="0" fontId="69" fillId="26" borderId="34" xfId="8" applyFont="1" applyFill="1" applyBorder="1" applyAlignment="1">
      <alignment horizontal="center" vertical="center"/>
    </xf>
    <xf numFmtId="0" fontId="69" fillId="26" borderId="35" xfId="8" applyFont="1" applyFill="1" applyBorder="1" applyAlignment="1">
      <alignment horizontal="center" vertical="center"/>
    </xf>
    <xf numFmtId="0" fontId="69" fillId="26" borderId="26" xfId="8" applyFont="1" applyFill="1" applyBorder="1" applyAlignment="1">
      <alignment horizontal="center" vertical="center"/>
    </xf>
    <xf numFmtId="0" fontId="69" fillId="26" borderId="41" xfId="8" applyFont="1" applyFill="1" applyBorder="1" applyAlignment="1">
      <alignment horizontal="center" vertical="center"/>
    </xf>
    <xf numFmtId="0" fontId="69" fillId="26" borderId="27" xfId="8" applyFont="1" applyFill="1" applyBorder="1" applyAlignment="1">
      <alignment horizontal="center" vertical="center"/>
    </xf>
    <xf numFmtId="0" fontId="69" fillId="15" borderId="3" xfId="8" applyFont="1" applyFill="1" applyBorder="1" applyAlignment="1">
      <alignment horizontal="center" vertical="top" wrapText="1"/>
    </xf>
    <xf numFmtId="0" fontId="69" fillId="15" borderId="4" xfId="8" applyFont="1" applyFill="1" applyBorder="1" applyAlignment="1">
      <alignment horizontal="center" vertical="top" wrapText="1"/>
    </xf>
    <xf numFmtId="0" fontId="66" fillId="13" borderId="60" xfId="8" applyFont="1" applyFill="1" applyBorder="1" applyAlignment="1">
      <alignment horizontal="center" vertical="center" wrapText="1"/>
    </xf>
    <xf numFmtId="0" fontId="66" fillId="13" borderId="54" xfId="8" applyFont="1" applyFill="1" applyBorder="1" applyAlignment="1">
      <alignment horizontal="center" vertical="center" wrapText="1"/>
    </xf>
    <xf numFmtId="0" fontId="66" fillId="13" borderId="55" xfId="8" applyFont="1" applyFill="1" applyBorder="1" applyAlignment="1">
      <alignment horizontal="center" vertical="center" wrapText="1"/>
    </xf>
    <xf numFmtId="0" fontId="14" fillId="0" borderId="42" xfId="13" applyBorder="1" applyAlignment="1">
      <alignment horizontal="center" wrapText="1"/>
    </xf>
    <xf numFmtId="0" fontId="14" fillId="0" borderId="63" xfId="13" applyBorder="1" applyAlignment="1">
      <alignment horizontal="center" wrapText="1"/>
    </xf>
    <xf numFmtId="0" fontId="14" fillId="0" borderId="96" xfId="13" applyBorder="1" applyAlignment="1">
      <alignment horizontal="center" wrapText="1"/>
    </xf>
    <xf numFmtId="0" fontId="103" fillId="20" borderId="178" xfId="0" applyFont="1" applyFill="1" applyBorder="1" applyAlignment="1">
      <alignment horizontal="center" vertical="center" wrapText="1"/>
    </xf>
    <xf numFmtId="0" fontId="103" fillId="20" borderId="16" xfId="0" applyFont="1" applyFill="1" applyBorder="1" applyAlignment="1">
      <alignment horizontal="center" vertical="center" wrapText="1"/>
    </xf>
    <xf numFmtId="0" fontId="103" fillId="20" borderId="181" xfId="0" applyFont="1" applyFill="1" applyBorder="1" applyAlignment="1">
      <alignment horizontal="center" vertical="center" wrapText="1"/>
    </xf>
    <xf numFmtId="0" fontId="121" fillId="0" borderId="179" xfId="1" applyFont="1" applyBorder="1" applyAlignment="1">
      <alignment horizontal="center" vertical="center" wrapText="1"/>
    </xf>
    <xf numFmtId="0" fontId="87" fillId="28" borderId="3" xfId="8" applyFont="1" applyFill="1" applyBorder="1" applyAlignment="1">
      <alignment horizontal="center" vertical="center" textRotation="90" wrapText="1"/>
    </xf>
    <xf numFmtId="0" fontId="87" fillId="28" borderId="2" xfId="8" applyFont="1" applyFill="1" applyBorder="1" applyAlignment="1">
      <alignment horizontal="center" vertical="center" textRotation="90" wrapText="1"/>
    </xf>
    <xf numFmtId="0" fontId="87" fillId="28" borderId="4" xfId="8" applyNumberFormat="1" applyFont="1" applyFill="1" applyBorder="1" applyAlignment="1">
      <alignment horizontal="center" vertical="center" textRotation="90" wrapText="1"/>
    </xf>
    <xf numFmtId="0" fontId="87" fillId="28" borderId="1" xfId="8" applyNumberFormat="1" applyFont="1" applyFill="1" applyBorder="1" applyAlignment="1">
      <alignment horizontal="center" vertical="center" textRotation="90" wrapText="1"/>
    </xf>
    <xf numFmtId="168" fontId="87" fillId="28" borderId="4" xfId="20" applyNumberFormat="1" applyFont="1" applyFill="1" applyBorder="1" applyAlignment="1">
      <alignment horizontal="center" vertical="center" textRotation="90" wrapText="1"/>
    </xf>
    <xf numFmtId="168" fontId="87" fillId="28" borderId="1" xfId="20" applyNumberFormat="1" applyFont="1" applyFill="1" applyBorder="1" applyAlignment="1">
      <alignment horizontal="center" vertical="center" textRotation="90" wrapText="1"/>
    </xf>
    <xf numFmtId="168" fontId="122" fillId="3" borderId="4" xfId="20" applyNumberFormat="1" applyFont="1" applyFill="1" applyBorder="1" applyAlignment="1">
      <alignment horizontal="center" vertical="center" wrapText="1"/>
    </xf>
    <xf numFmtId="0" fontId="122" fillId="3" borderId="23" xfId="22" applyFont="1" applyFill="1" applyBorder="1" applyAlignment="1">
      <alignment horizontal="center" vertical="top" textRotation="90" wrapText="1"/>
    </xf>
    <xf numFmtId="0" fontId="122" fillId="3" borderId="7" xfId="22" applyFont="1" applyFill="1" applyBorder="1" applyAlignment="1">
      <alignment horizontal="center" vertical="top" textRotation="90" wrapText="1"/>
    </xf>
    <xf numFmtId="0" fontId="66" fillId="26" borderId="33" xfId="8" applyFont="1" applyFill="1" applyBorder="1" applyAlignment="1">
      <alignment horizontal="left" vertical="center" wrapText="1"/>
    </xf>
    <xf numFmtId="0" fontId="66" fillId="26" borderId="43" xfId="8" applyFont="1" applyFill="1" applyBorder="1" applyAlignment="1">
      <alignment horizontal="left" vertical="center" wrapText="1"/>
    </xf>
    <xf numFmtId="0" fontId="66" fillId="26" borderId="41" xfId="8" applyFont="1" applyFill="1" applyBorder="1" applyAlignment="1">
      <alignment horizontal="left" vertical="center" wrapText="1"/>
    </xf>
    <xf numFmtId="0" fontId="66" fillId="26" borderId="158" xfId="8" applyFont="1" applyFill="1" applyBorder="1" applyAlignment="1">
      <alignment horizontal="left" vertical="center" wrapText="1"/>
    </xf>
    <xf numFmtId="0" fontId="66" fillId="26" borderId="168" xfId="8" applyFont="1" applyFill="1" applyBorder="1" applyAlignment="1">
      <alignment horizontal="center" vertical="center" wrapText="1"/>
    </xf>
    <xf numFmtId="0" fontId="66" fillId="26" borderId="19" xfId="8" applyFont="1" applyFill="1" applyBorder="1" applyAlignment="1">
      <alignment horizontal="center" vertical="center" wrapText="1"/>
    </xf>
    <xf numFmtId="0" fontId="69" fillId="22" borderId="23" xfId="8" applyFont="1" applyFill="1" applyBorder="1" applyAlignment="1">
      <alignment horizontal="center" vertical="center" wrapText="1"/>
    </xf>
    <xf numFmtId="0" fontId="69" fillId="22" borderId="7" xfId="8" applyFont="1" applyFill="1" applyBorder="1" applyAlignment="1">
      <alignment horizontal="center" vertical="center" wrapText="1"/>
    </xf>
    <xf numFmtId="0" fontId="69" fillId="22" borderId="3" xfId="8" applyFont="1" applyFill="1" applyBorder="1" applyAlignment="1">
      <alignment horizontal="center" vertical="center" wrapText="1"/>
    </xf>
    <xf numFmtId="0" fontId="69" fillId="22" borderId="4" xfId="8" applyFont="1" applyFill="1" applyBorder="1" applyAlignment="1">
      <alignment horizontal="center" vertical="center" wrapText="1"/>
    </xf>
    <xf numFmtId="0" fontId="69" fillId="22" borderId="2" xfId="8" applyFont="1" applyFill="1" applyBorder="1" applyAlignment="1">
      <alignment horizontal="center" vertical="center" wrapText="1"/>
    </xf>
    <xf numFmtId="0" fontId="69" fillId="22" borderId="1" xfId="8" applyFont="1" applyFill="1" applyBorder="1" applyAlignment="1">
      <alignment horizontal="center" vertical="center" wrapText="1"/>
    </xf>
    <xf numFmtId="0" fontId="69" fillId="22" borderId="168" xfId="8" applyFont="1" applyFill="1" applyBorder="1" applyAlignment="1">
      <alignment horizontal="center" vertical="center" wrapText="1"/>
    </xf>
    <xf numFmtId="0" fontId="69" fillId="22" borderId="169" xfId="8" applyFont="1" applyFill="1" applyBorder="1" applyAlignment="1">
      <alignment horizontal="center" vertical="center" wrapText="1"/>
    </xf>
    <xf numFmtId="0" fontId="77" fillId="3" borderId="57" xfId="13" applyFont="1" applyFill="1" applyBorder="1" applyAlignment="1">
      <alignment horizontal="center" vertical="center" wrapText="1"/>
    </xf>
    <xf numFmtId="0" fontId="77" fillId="3" borderId="4" xfId="13" applyFont="1" applyFill="1" applyBorder="1" applyAlignment="1">
      <alignment horizontal="center" vertical="center" wrapText="1"/>
    </xf>
    <xf numFmtId="0" fontId="77" fillId="3" borderId="53" xfId="13" applyFont="1" applyFill="1" applyBorder="1" applyAlignment="1">
      <alignment horizontal="center" vertical="center" wrapText="1"/>
    </xf>
    <xf numFmtId="0" fontId="103" fillId="20" borderId="36" xfId="0" applyFont="1" applyFill="1" applyBorder="1" applyAlignment="1">
      <alignment horizontal="center" vertical="center" wrapText="1"/>
    </xf>
    <xf numFmtId="0" fontId="109" fillId="19" borderId="35" xfId="8" applyFont="1" applyFill="1" applyBorder="1" applyAlignment="1">
      <alignment horizontal="center" vertical="center" wrapText="1"/>
    </xf>
    <xf numFmtId="0" fontId="109" fillId="19" borderId="0" xfId="8" applyFont="1" applyFill="1" applyBorder="1" applyAlignment="1">
      <alignment horizontal="center" vertical="center" wrapText="1"/>
    </xf>
    <xf numFmtId="0" fontId="67" fillId="16" borderId="15" xfId="10" applyFont="1" applyFill="1" applyBorder="1" applyAlignment="1">
      <alignment horizontal="center" vertical="center" textRotation="90" wrapText="1"/>
    </xf>
    <xf numFmtId="0" fontId="67" fillId="16" borderId="166" xfId="10" applyFont="1" applyFill="1" applyBorder="1" applyAlignment="1">
      <alignment horizontal="center" vertical="center" textRotation="90" wrapText="1"/>
    </xf>
    <xf numFmtId="0" fontId="67" fillId="16" borderId="163" xfId="10" applyFont="1" applyFill="1" applyBorder="1" applyAlignment="1">
      <alignment horizontal="center" vertical="center" textRotation="90" wrapText="1"/>
    </xf>
    <xf numFmtId="0" fontId="67" fillId="16" borderId="55" xfId="10" applyFont="1" applyFill="1" applyBorder="1" applyAlignment="1">
      <alignment horizontal="center" vertical="center" textRotation="90" wrapText="1"/>
    </xf>
    <xf numFmtId="0" fontId="67" fillId="16" borderId="30" xfId="10" applyFont="1" applyFill="1" applyBorder="1" applyAlignment="1">
      <alignment horizontal="center" vertical="center" textRotation="90" wrapText="1"/>
    </xf>
    <xf numFmtId="0" fontId="67" fillId="16" borderId="159" xfId="10" applyFont="1" applyFill="1" applyBorder="1" applyAlignment="1">
      <alignment horizontal="center" vertical="center" textRotation="90" wrapText="1"/>
    </xf>
    <xf numFmtId="0" fontId="103" fillId="20" borderId="3" xfId="0" applyFont="1" applyFill="1" applyBorder="1" applyAlignment="1">
      <alignment horizontal="center" vertical="center" wrapText="1"/>
    </xf>
    <xf numFmtId="0" fontId="103" fillId="20" borderId="4" xfId="0" applyFont="1" applyFill="1" applyBorder="1" applyAlignment="1">
      <alignment horizontal="center" vertical="center" wrapText="1"/>
    </xf>
    <xf numFmtId="0" fontId="44" fillId="12" borderId="38" xfId="2" applyFont="1" applyFill="1" applyBorder="1" applyAlignment="1">
      <alignment horizontal="left" vertical="center" wrapText="1"/>
    </xf>
    <xf numFmtId="0" fontId="44" fillId="12" borderId="39" xfId="2" applyFont="1" applyFill="1" applyBorder="1" applyAlignment="1">
      <alignment horizontal="left" vertical="center" wrapText="1"/>
    </xf>
    <xf numFmtId="0" fontId="44" fillId="12" borderId="95" xfId="2" applyFont="1" applyFill="1" applyBorder="1" applyAlignment="1">
      <alignment horizontal="left" vertical="center" wrapText="1"/>
    </xf>
    <xf numFmtId="0" fontId="44" fillId="10" borderId="2" xfId="2" applyFont="1" applyFill="1" applyBorder="1" applyAlignment="1">
      <alignment horizontal="center" vertical="center" wrapText="1"/>
    </xf>
    <xf numFmtId="0" fontId="44" fillId="10" borderId="1" xfId="2" applyFont="1" applyFill="1" applyBorder="1" applyAlignment="1">
      <alignment horizontal="center" vertical="center" wrapText="1"/>
    </xf>
    <xf numFmtId="0" fontId="44" fillId="10" borderId="7" xfId="2" applyFont="1" applyFill="1" applyBorder="1" applyAlignment="1">
      <alignment horizontal="center" vertical="center" wrapText="1"/>
    </xf>
    <xf numFmtId="0" fontId="44" fillId="13" borderId="31"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13" borderId="36" xfId="2" applyFont="1" applyFill="1" applyBorder="1" applyAlignment="1">
      <alignment horizontal="center" vertical="center" wrapText="1"/>
    </xf>
    <xf numFmtId="0" fontId="65" fillId="26" borderId="14" xfId="8" applyFont="1" applyFill="1" applyBorder="1" applyAlignment="1">
      <alignment horizontal="center" vertical="center" wrapText="1"/>
    </xf>
    <xf numFmtId="0" fontId="18" fillId="0" borderId="0" xfId="8" applyFont="1" applyAlignment="1">
      <alignment horizontal="left" wrapText="1"/>
    </xf>
    <xf numFmtId="0" fontId="59" fillId="0" borderId="31" xfId="8" applyFont="1" applyBorder="1" applyAlignment="1">
      <alignment horizontal="left" vertical="center" wrapText="1"/>
    </xf>
    <xf numFmtId="0" fontId="59" fillId="0" borderId="40" xfId="8" applyFont="1" applyBorder="1" applyAlignment="1">
      <alignment horizontal="left" vertical="center" wrapText="1"/>
    </xf>
    <xf numFmtId="0" fontId="59" fillId="0" borderId="36" xfId="8" applyFont="1" applyBorder="1" applyAlignment="1">
      <alignment horizontal="left" vertical="center" wrapText="1"/>
    </xf>
    <xf numFmtId="0" fontId="110" fillId="3" borderId="40" xfId="0" applyFont="1" applyFill="1" applyBorder="1" applyAlignment="1">
      <alignment horizontal="center" vertical="center" wrapText="1"/>
    </xf>
    <xf numFmtId="0" fontId="110" fillId="3" borderId="36" xfId="0" applyFont="1" applyFill="1" applyBorder="1" applyAlignment="1">
      <alignment horizontal="center" vertical="center" wrapText="1"/>
    </xf>
    <xf numFmtId="0" fontId="69" fillId="26" borderId="53" xfId="8" applyFont="1" applyFill="1" applyBorder="1" applyAlignment="1">
      <alignment horizontal="center" vertical="center" wrapText="1"/>
    </xf>
    <xf numFmtId="0" fontId="69" fillId="26" borderId="58" xfId="8" applyFont="1" applyFill="1" applyBorder="1" applyAlignment="1">
      <alignment horizontal="center" vertical="center" wrapText="1"/>
    </xf>
    <xf numFmtId="0" fontId="69" fillId="26" borderId="15" xfId="8" applyFont="1" applyFill="1" applyBorder="1" applyAlignment="1">
      <alignment horizontal="center" vertical="center" wrapText="1"/>
    </xf>
    <xf numFmtId="0" fontId="69" fillId="26" borderId="166" xfId="8" applyFont="1" applyFill="1" applyBorder="1" applyAlignment="1">
      <alignment horizontal="center" vertical="center" wrapText="1"/>
    </xf>
    <xf numFmtId="0" fontId="69" fillId="26" borderId="163" xfId="8" applyFont="1" applyFill="1" applyBorder="1" applyAlignment="1">
      <alignment horizontal="center" vertical="center" wrapText="1"/>
    </xf>
    <xf numFmtId="0" fontId="69" fillId="26" borderId="55" xfId="8" applyFont="1" applyFill="1" applyBorder="1" applyAlignment="1">
      <alignment horizontal="center" vertical="center" wrapText="1"/>
    </xf>
    <xf numFmtId="0" fontId="1" fillId="0" borderId="49" xfId="13" applyFont="1" applyFill="1" applyBorder="1" applyAlignment="1">
      <alignment wrapText="1"/>
    </xf>
    <xf numFmtId="0" fontId="1" fillId="0" borderId="49" xfId="13" applyFont="1" applyFill="1" applyBorder="1" applyAlignment="1">
      <alignment vertical="center" wrapText="1"/>
    </xf>
  </cellXfs>
  <cellStyles count="28">
    <cellStyle name="Encabezado 4" xfId="2" builtinId="19"/>
    <cellStyle name="Euro" xfId="3"/>
    <cellStyle name="Hipervínculo" xfId="4" builtinId="8"/>
    <cellStyle name="Millares" xfId="20" builtinId="3"/>
    <cellStyle name="Millares 2 2" xfId="27"/>
    <cellStyle name="Moneda" xfId="25" builtinId="4"/>
    <cellStyle name="Moneda 2" xfId="12"/>
    <cellStyle name="Normal" xfId="0" builtinId="0"/>
    <cellStyle name="Normal 10" xfId="24"/>
    <cellStyle name="Normal 2" xfId="5"/>
    <cellStyle name="Normal 2 2 2" xfId="16"/>
    <cellStyle name="Normal 3" xfId="6"/>
    <cellStyle name="Normal 3 2" xfId="11"/>
    <cellStyle name="Normal 3 3" xfId="13"/>
    <cellStyle name="Normal 3 3 2" xfId="22"/>
    <cellStyle name="Normal 3_propuesta Instrumentos de Planificación20161" xfId="7"/>
    <cellStyle name="Normal 4" xfId="8"/>
    <cellStyle name="Normal 5" xfId="14"/>
    <cellStyle name="Normal 5 2" xfId="15"/>
    <cellStyle name="Normal 5 2 2" xfId="18"/>
    <cellStyle name="Normal 5 2 3" xfId="23"/>
    <cellStyle name="Normal 6" xfId="9"/>
    <cellStyle name="Normal 7" xfId="17"/>
    <cellStyle name="Normal 8" xfId="19"/>
    <cellStyle name="Normal 9" xfId="21"/>
    <cellStyle name="Normal_AVANCE 2004" xfId="26"/>
    <cellStyle name="Normal_Xl0000062" xfId="10"/>
    <cellStyle name="Título 1" xfId="1" builtinId="16"/>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s>
  <tableStyles count="1" defaultTableStyle="TableStyleMedium9" defaultPivotStyle="PivotStyleLight16">
    <tableStyle name="Estilo de tabla 1" pivot="0" count="0"/>
  </tableStyles>
  <colors>
    <mruColors>
      <color rgb="FFB6EAD5"/>
      <color rgb="FFF0FB89"/>
      <color rgb="FFFFFF99"/>
      <color rgb="FFFFFFCC"/>
      <color rgb="FFCCFF99"/>
      <color rgb="FFFF9999"/>
      <color rgb="FFFFC301"/>
      <color rgb="FF008000"/>
      <color rgb="FFF3FCD2"/>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1.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2.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2.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idos PEI-POM-POA'!A1"/></Relationships>
</file>

<file path=xl/drawings/_rels/drawing4.xml.rels><?xml version="1.0" encoding="UTF-8" standalone="yes"?>
<Relationships xmlns="http://schemas.openxmlformats.org/package/2006/relationships"><Relationship Id="rId2" Type="http://schemas.openxmlformats.org/officeDocument/2006/relationships/hyperlink" Target="#'Contenidos PEI-POM-POA'!A1"/><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6.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7.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8.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9.xml.rels><?xml version="1.0" encoding="UTF-8" standalone="yes"?>
<Relationships xmlns="http://schemas.openxmlformats.org/package/2006/relationships"><Relationship Id="rId1" Type="http://schemas.openxmlformats.org/officeDocument/2006/relationships/hyperlink" Target="#'Contenidos PEI-POM-POA'!A1"/></Relationships>
</file>

<file path=xl/drawings/drawing1.xml><?xml version="1.0" encoding="utf-8"?>
<xdr:wsDr xmlns:xdr="http://schemas.openxmlformats.org/drawingml/2006/spreadsheetDrawing" xmlns:a="http://schemas.openxmlformats.org/drawingml/2006/main">
  <xdr:twoCellAnchor editAs="oneCell">
    <xdr:from>
      <xdr:col>8</xdr:col>
      <xdr:colOff>127000</xdr:colOff>
      <xdr:row>0</xdr:row>
      <xdr:rowOff>0</xdr:rowOff>
    </xdr:from>
    <xdr:to>
      <xdr:col>10</xdr:col>
      <xdr:colOff>279400</xdr:colOff>
      <xdr:row>5</xdr:row>
      <xdr:rowOff>60325</xdr:rowOff>
    </xdr:to>
    <xdr:pic>
      <xdr:nvPicPr>
        <xdr:cNvPr id="3" name="Imagen 2" descr="LOGOTIPO GOBIERNO-01.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175625" y="0"/>
          <a:ext cx="2152650" cy="2155825"/>
        </a:xfrm>
        <a:prstGeom prst="rect">
          <a:avLst/>
        </a:prstGeom>
      </xdr:spPr>
    </xdr:pic>
    <xdr:clientData/>
  </xdr:twoCellAnchor>
  <xdr:twoCellAnchor editAs="oneCell">
    <xdr:from>
      <xdr:col>0</xdr:col>
      <xdr:colOff>174624</xdr:colOff>
      <xdr:row>1</xdr:row>
      <xdr:rowOff>95249</xdr:rowOff>
    </xdr:from>
    <xdr:to>
      <xdr:col>2</xdr:col>
      <xdr:colOff>571499</xdr:colOff>
      <xdr:row>2</xdr:row>
      <xdr:rowOff>968374</xdr:rowOff>
    </xdr:to>
    <xdr:pic>
      <xdr:nvPicPr>
        <xdr:cNvPr id="5" name="Imagen 4">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4624" y="365124"/>
          <a:ext cx="1920875" cy="1158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35</xdr:col>
      <xdr:colOff>51955</xdr:colOff>
      <xdr:row>0</xdr:row>
      <xdr:rowOff>69273</xdr:rowOff>
    </xdr:from>
    <xdr:to>
      <xdr:col>36</xdr:col>
      <xdr:colOff>337704</xdr:colOff>
      <xdr:row>1</xdr:row>
      <xdr:rowOff>317789</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1200-000002000000}"/>
            </a:ext>
          </a:extLst>
        </xdr:cNvPr>
        <xdr:cNvSpPr/>
      </xdr:nvSpPr>
      <xdr:spPr>
        <a:xfrm>
          <a:off x="23812500" y="69273"/>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142875</xdr:colOff>
      <xdr:row>0</xdr:row>
      <xdr:rowOff>83344</xdr:rowOff>
    </xdr:from>
    <xdr:to>
      <xdr:col>19</xdr:col>
      <xdr:colOff>95249</xdr:colOff>
      <xdr:row>1</xdr:row>
      <xdr:rowOff>42863</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1300-000002000000}"/>
            </a:ext>
          </a:extLst>
        </xdr:cNvPr>
        <xdr:cNvSpPr/>
      </xdr:nvSpPr>
      <xdr:spPr>
        <a:xfrm>
          <a:off x="15180469" y="83344"/>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42334</xdr:colOff>
      <xdr:row>0</xdr:row>
      <xdr:rowOff>0</xdr:rowOff>
    </xdr:from>
    <xdr:to>
      <xdr:col>5</xdr:col>
      <xdr:colOff>126999</xdr:colOff>
      <xdr:row>1</xdr:row>
      <xdr:rowOff>172508</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1500-000002000000}"/>
            </a:ext>
          </a:extLst>
        </xdr:cNvPr>
        <xdr:cNvSpPr/>
      </xdr:nvSpPr>
      <xdr:spPr>
        <a:xfrm>
          <a:off x="8244417"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0</xdr:row>
      <xdr:rowOff>304800</xdr:rowOff>
    </xdr:from>
    <xdr:to>
      <xdr:col>3</xdr:col>
      <xdr:colOff>352423</xdr:colOff>
      <xdr:row>2</xdr:row>
      <xdr:rowOff>28575</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200-000002000000}"/>
            </a:ext>
          </a:extLst>
        </xdr:cNvPr>
        <xdr:cNvSpPr/>
      </xdr:nvSpPr>
      <xdr:spPr>
        <a:xfrm>
          <a:off x="10172700" y="304800"/>
          <a:ext cx="1047748"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xdr:row>
      <xdr:rowOff>142875</xdr:rowOff>
    </xdr:from>
    <xdr:to>
      <xdr:col>10</xdr:col>
      <xdr:colOff>1834989</xdr:colOff>
      <xdr:row>4</xdr:row>
      <xdr:rowOff>190500</xdr:rowOff>
    </xdr:to>
    <xdr:pic>
      <xdr:nvPicPr>
        <xdr:cNvPr id="3" name="Imagen 2">
          <a:hlinkClick xmlns:r="http://schemas.openxmlformats.org/officeDocument/2006/relationships" r:id="rId1"/>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32099250" y="333375"/>
          <a:ext cx="1834989" cy="1143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57150</xdr:colOff>
      <xdr:row>18</xdr:row>
      <xdr:rowOff>9525</xdr:rowOff>
    </xdr:from>
    <xdr:to>
      <xdr:col>9</xdr:col>
      <xdr:colOff>523875</xdr:colOff>
      <xdr:row>19</xdr:row>
      <xdr:rowOff>525909</xdr:rowOff>
    </xdr:to>
    <xdr:pic>
      <xdr:nvPicPr>
        <xdr:cNvPr id="2" name="Imagen 1">
          <a:extLst>
            <a:ext uri="{FF2B5EF4-FFF2-40B4-BE49-F238E27FC236}">
              <a16:creationId xmlns=""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srcRect b="11706"/>
        <a:stretch/>
      </xdr:blipFill>
      <xdr:spPr>
        <a:xfrm>
          <a:off x="3324225" y="8258175"/>
          <a:ext cx="3724275" cy="1068834"/>
        </a:xfrm>
        <a:prstGeom prst="rect">
          <a:avLst/>
        </a:prstGeom>
      </xdr:spPr>
    </xdr:pic>
    <xdr:clientData/>
  </xdr:twoCellAnchor>
  <xdr:twoCellAnchor>
    <xdr:from>
      <xdr:col>21</xdr:col>
      <xdr:colOff>104775</xdr:colOff>
      <xdr:row>0</xdr:row>
      <xdr:rowOff>47625</xdr:rowOff>
    </xdr:from>
    <xdr:to>
      <xdr:col>22</xdr:col>
      <xdr:colOff>419099</xdr:colOff>
      <xdr:row>2</xdr:row>
      <xdr:rowOff>76200</xdr:rowOff>
    </xdr:to>
    <xdr:sp macro="" textlink="">
      <xdr:nvSpPr>
        <xdr:cNvPr id="3" name="Flecha izquierda 2">
          <a:hlinkClick xmlns:r="http://schemas.openxmlformats.org/officeDocument/2006/relationships" r:id="rId2"/>
          <a:extLst>
            <a:ext uri="{FF2B5EF4-FFF2-40B4-BE49-F238E27FC236}">
              <a16:creationId xmlns="" xmlns:a16="http://schemas.microsoft.com/office/drawing/2014/main" id="{00000000-0008-0000-0600-000003000000}"/>
            </a:ext>
          </a:extLst>
        </xdr:cNvPr>
        <xdr:cNvSpPr/>
      </xdr:nvSpPr>
      <xdr:spPr>
        <a:xfrm>
          <a:off x="14058900" y="4762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63500</xdr:colOff>
      <xdr:row>0</xdr:row>
      <xdr:rowOff>38100</xdr:rowOff>
    </xdr:from>
    <xdr:to>
      <xdr:col>15</xdr:col>
      <xdr:colOff>349249</xdr:colOff>
      <xdr:row>1</xdr:row>
      <xdr:rowOff>149225</xdr:rowOff>
    </xdr:to>
    <xdr:sp macro="" textlink="">
      <xdr:nvSpPr>
        <xdr:cNvPr id="3" name="Flecha izquierda 2">
          <a:hlinkClick xmlns:r="http://schemas.openxmlformats.org/officeDocument/2006/relationships" r:id="rId1"/>
          <a:extLst>
            <a:ext uri="{FF2B5EF4-FFF2-40B4-BE49-F238E27FC236}">
              <a16:creationId xmlns="" xmlns:a16="http://schemas.microsoft.com/office/drawing/2014/main" id="{00000000-0008-0000-0700-000003000000}"/>
            </a:ext>
          </a:extLst>
        </xdr:cNvPr>
        <xdr:cNvSpPr/>
      </xdr:nvSpPr>
      <xdr:spPr>
        <a:xfrm>
          <a:off x="17360900" y="38100"/>
          <a:ext cx="1047749" cy="5397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222250</xdr:colOff>
      <xdr:row>0</xdr:row>
      <xdr:rowOff>127000</xdr:rowOff>
    </xdr:from>
    <xdr:to>
      <xdr:col>10</xdr:col>
      <xdr:colOff>507999</xdr:colOff>
      <xdr:row>0</xdr:row>
      <xdr:rowOff>669925</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13652500" y="12700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29158</xdr:colOff>
      <xdr:row>0</xdr:row>
      <xdr:rowOff>29158</xdr:rowOff>
    </xdr:from>
    <xdr:to>
      <xdr:col>23</xdr:col>
      <xdr:colOff>318794</xdr:colOff>
      <xdr:row>1</xdr:row>
      <xdr:rowOff>134711</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F00-000002000000}"/>
            </a:ext>
          </a:extLst>
        </xdr:cNvPr>
        <xdr:cNvSpPr/>
      </xdr:nvSpPr>
      <xdr:spPr>
        <a:xfrm>
          <a:off x="13898724" y="29158"/>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23813</xdr:colOff>
      <xdr:row>0</xdr:row>
      <xdr:rowOff>0</xdr:rowOff>
    </xdr:from>
    <xdr:to>
      <xdr:col>21</xdr:col>
      <xdr:colOff>1071562</xdr:colOff>
      <xdr:row>1</xdr:row>
      <xdr:rowOff>90487</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1000-000002000000}"/>
            </a:ext>
          </a:extLst>
        </xdr:cNvPr>
        <xdr:cNvSpPr/>
      </xdr:nvSpPr>
      <xdr:spPr>
        <a:xfrm>
          <a:off x="17490282"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114300</xdr:colOff>
      <xdr:row>0</xdr:row>
      <xdr:rowOff>50800</xdr:rowOff>
    </xdr:from>
    <xdr:to>
      <xdr:col>20</xdr:col>
      <xdr:colOff>406026</xdr:colOff>
      <xdr:row>1</xdr:row>
      <xdr:rowOff>112619</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1100-000002000000}"/>
            </a:ext>
          </a:extLst>
        </xdr:cNvPr>
        <xdr:cNvSpPr/>
      </xdr:nvSpPr>
      <xdr:spPr>
        <a:xfrm>
          <a:off x="18084800" y="50800"/>
          <a:ext cx="1053726" cy="544419"/>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rramientas%202020/2019%2001%2010Herramientas_de_Planificaci&#243;n%202020%20Version%20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a seleccionar"/>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www.minfin.gob.gt/images/downloads/leyes_manuales/manuales_dtp/guia_conceptual_gestion_resultados.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sheetPr>
  <dimension ref="A1:M21"/>
  <sheetViews>
    <sheetView showGridLines="0" topLeftCell="A7" zoomScale="60" zoomScaleNormal="60" zoomScaleSheetLayoutView="90" workbookViewId="0">
      <selection activeCell="M4" sqref="M4"/>
    </sheetView>
  </sheetViews>
  <sheetFormatPr baseColWidth="10" defaultColWidth="11.42578125" defaultRowHeight="12.75"/>
  <cols>
    <col min="1" max="2" width="11.42578125" style="5"/>
    <col min="3" max="3" width="12.28515625" style="5" bestFit="1" customWidth="1"/>
    <col min="4" max="4" width="20.5703125" style="5" customWidth="1"/>
    <col min="5" max="5" width="22.28515625" style="5" customWidth="1"/>
    <col min="6" max="6" width="16.42578125" style="5" customWidth="1"/>
    <col min="7" max="7" width="16.5703125" style="5" customWidth="1"/>
    <col min="8" max="8" width="9.5703125" style="5" customWidth="1"/>
    <col min="9" max="9" width="14.7109375" style="5" customWidth="1"/>
    <col min="10" max="10" width="15.28515625" style="5" customWidth="1"/>
    <col min="11" max="16384" width="11.42578125" style="5"/>
  </cols>
  <sheetData>
    <row r="1" spans="2:10" ht="21" customHeight="1" thickBot="1"/>
    <row r="2" spans="2:10" s="1" customFormat="1" ht="22.5" customHeight="1">
      <c r="B2" s="191"/>
      <c r="C2" s="191"/>
      <c r="D2" s="540" t="s">
        <v>234</v>
      </c>
      <c r="E2" s="541"/>
      <c r="F2" s="541"/>
      <c r="G2" s="541"/>
      <c r="H2" s="542"/>
      <c r="I2" s="405"/>
    </row>
    <row r="3" spans="2:10" s="1" customFormat="1" ht="76.5" customHeight="1" thickBot="1">
      <c r="B3" s="191"/>
      <c r="C3" s="191"/>
      <c r="D3" s="543"/>
      <c r="E3" s="544"/>
      <c r="F3" s="544"/>
      <c r="G3" s="544"/>
      <c r="H3" s="545"/>
      <c r="I3" s="405"/>
    </row>
    <row r="4" spans="2:10" s="1" customFormat="1" ht="22.5"/>
    <row r="5" spans="2:10" s="1" customFormat="1" ht="22.5"/>
    <row r="6" spans="2:10" s="1" customFormat="1" ht="22.5"/>
    <row r="7" spans="2:10" s="1" customFormat="1" ht="23.25" thickBot="1"/>
    <row r="8" spans="2:10" s="1" customFormat="1" ht="95.25" customHeight="1" thickBot="1">
      <c r="B8" s="549" t="s">
        <v>220</v>
      </c>
      <c r="C8" s="550"/>
      <c r="D8" s="550"/>
      <c r="E8" s="550"/>
      <c r="F8" s="550"/>
      <c r="G8" s="550"/>
      <c r="H8" s="550"/>
      <c r="I8" s="550"/>
      <c r="J8" s="551"/>
    </row>
    <row r="9" spans="2:10" s="1" customFormat="1" ht="27.75">
      <c r="C9" s="548"/>
      <c r="D9" s="548"/>
      <c r="E9" s="548"/>
      <c r="F9" s="548"/>
      <c r="G9" s="548"/>
      <c r="H9" s="548"/>
      <c r="I9" s="548"/>
      <c r="J9" s="548"/>
    </row>
    <row r="10" spans="2:10" s="1" customFormat="1" ht="27.75">
      <c r="C10" s="156"/>
      <c r="D10" s="156"/>
      <c r="E10" s="156"/>
      <c r="F10" s="156"/>
      <c r="G10" s="156"/>
      <c r="H10" s="156"/>
      <c r="I10" s="156"/>
      <c r="J10" s="156"/>
    </row>
    <row r="11" spans="2:10" s="2" customFormat="1" ht="27" customHeight="1">
      <c r="B11" s="552" t="s">
        <v>40</v>
      </c>
      <c r="C11" s="552"/>
      <c r="D11" s="552"/>
      <c r="E11" s="552"/>
      <c r="F11" s="552"/>
      <c r="G11" s="552"/>
      <c r="H11" s="552"/>
      <c r="I11" s="552"/>
      <c r="J11" s="552"/>
    </row>
    <row r="12" spans="2:10" s="2" customFormat="1" ht="27" customHeight="1">
      <c r="B12" s="552" t="s">
        <v>42</v>
      </c>
      <c r="C12" s="552"/>
      <c r="D12" s="552"/>
      <c r="E12" s="552"/>
      <c r="F12" s="552"/>
      <c r="G12" s="552"/>
      <c r="H12" s="552"/>
      <c r="I12" s="552"/>
      <c r="J12" s="552"/>
    </row>
    <row r="13" spans="2:10" s="2" customFormat="1" ht="27" customHeight="1">
      <c r="B13" s="552" t="s">
        <v>41</v>
      </c>
      <c r="C13" s="552"/>
      <c r="D13" s="552"/>
      <c r="E13" s="552"/>
      <c r="F13" s="552"/>
      <c r="G13" s="552"/>
      <c r="H13" s="552"/>
      <c r="I13" s="552"/>
      <c r="J13" s="552"/>
    </row>
    <row r="14" spans="2:10" s="2" customFormat="1" ht="22.5">
      <c r="B14" s="296"/>
      <c r="C14" s="297"/>
      <c r="D14" s="296"/>
      <c r="E14" s="296"/>
      <c r="F14" s="296"/>
      <c r="G14" s="296"/>
      <c r="H14" s="296"/>
      <c r="I14" s="296"/>
      <c r="J14" s="296"/>
    </row>
    <row r="15" spans="2:10" s="2" customFormat="1" ht="22.5">
      <c r="B15" s="296"/>
      <c r="C15" s="297"/>
      <c r="D15" s="296"/>
      <c r="E15" s="296"/>
      <c r="F15" s="296"/>
      <c r="G15" s="296"/>
      <c r="H15" s="296"/>
      <c r="I15" s="296"/>
      <c r="J15" s="296"/>
    </row>
    <row r="16" spans="2:10" s="2" customFormat="1" ht="22.5">
      <c r="B16" s="547" t="s">
        <v>235</v>
      </c>
      <c r="C16" s="547"/>
      <c r="D16" s="547"/>
      <c r="E16" s="547"/>
      <c r="F16" s="547"/>
      <c r="G16" s="547"/>
      <c r="H16" s="547"/>
      <c r="I16" s="547"/>
      <c r="J16" s="547"/>
    </row>
    <row r="17" spans="1:13" s="2" customFormat="1" ht="22.5"/>
    <row r="18" spans="1:13" s="3" customFormat="1" ht="22.5">
      <c r="D18" s="4"/>
    </row>
    <row r="19" spans="1:13" s="3" customFormat="1" ht="22.5"/>
    <row r="20" spans="1:13" s="3" customFormat="1" ht="22.5" customHeight="1">
      <c r="A20" s="343"/>
      <c r="B20" s="546" t="s">
        <v>272</v>
      </c>
      <c r="C20" s="546"/>
      <c r="D20" s="546"/>
      <c r="E20" s="546"/>
      <c r="F20" s="546"/>
      <c r="G20" s="546"/>
      <c r="H20" s="546"/>
      <c r="I20" s="546"/>
      <c r="J20" s="546"/>
    </row>
    <row r="21" spans="1:13" s="1" customFormat="1" ht="22.5">
      <c r="A21" s="343"/>
      <c r="B21" s="343"/>
      <c r="C21" s="343"/>
      <c r="D21" s="343"/>
      <c r="E21" s="343"/>
      <c r="F21" s="343"/>
      <c r="G21" s="343"/>
      <c r="H21" s="343"/>
      <c r="I21" s="343"/>
      <c r="J21" s="338"/>
      <c r="K21" s="338"/>
      <c r="L21" s="338"/>
      <c r="M21" s="338"/>
    </row>
  </sheetData>
  <customSheetViews>
    <customSheetView guid="{4FD28BFF-A4CF-416E-91D3-B2989AA79332}" scale="90" showGridLines="0" showRuler="0">
      <selection activeCell="D16" sqref="D16"/>
      <pageMargins left="0.70866141732283472" right="0.70866141732283472" top="0.74803149606299213" bottom="0.74803149606299213" header="0.31496062992125984" footer="0.31496062992125984"/>
      <pageSetup paperSize="9" orientation="landscape" r:id="rId1"/>
      <headerFooter alignWithMargins="0"/>
    </customSheetView>
  </customSheetViews>
  <mergeCells count="8">
    <mergeCell ref="D2:H3"/>
    <mergeCell ref="B20:J20"/>
    <mergeCell ref="B16:J16"/>
    <mergeCell ref="C9:J9"/>
    <mergeCell ref="B8:J8"/>
    <mergeCell ref="B11:J11"/>
    <mergeCell ref="B12:J12"/>
    <mergeCell ref="B13:J13"/>
  </mergeCells>
  <phoneticPr fontId="19" type="noConversion"/>
  <printOptions horizontalCentered="1" verticalCentered="1"/>
  <pageMargins left="0.70866141732283472" right="0.70866141732283472" top="0.74803149606299213" bottom="0.74803149606299213" header="0.31496062992125984" footer="0.31496062992125984"/>
  <pageSetup paperSize="9" scale="96"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9" tint="-0.249977111117893"/>
  </sheetPr>
  <dimension ref="A1:AA21"/>
  <sheetViews>
    <sheetView topLeftCell="A2" zoomScale="90" zoomScaleNormal="90" zoomScaleSheetLayoutView="80" workbookViewId="0">
      <selection activeCell="B2" sqref="B2:U2"/>
    </sheetView>
  </sheetViews>
  <sheetFormatPr baseColWidth="10" defaultColWidth="11.42578125" defaultRowHeight="12.75"/>
  <cols>
    <col min="1" max="1" width="31.140625" style="16" customWidth="1"/>
    <col min="2" max="2" width="25.28515625" style="16" customWidth="1"/>
    <col min="3" max="3" width="15.140625" style="16" customWidth="1"/>
    <col min="4" max="4" width="6.42578125" style="16" customWidth="1"/>
    <col min="5" max="5" width="10.7109375" style="16" customWidth="1"/>
    <col min="6" max="6" width="12.28515625" style="16" customWidth="1"/>
    <col min="7" max="8" width="10.28515625" style="16" customWidth="1"/>
    <col min="9" max="9" width="11.42578125" style="16" customWidth="1"/>
    <col min="10" max="11" width="11" style="16" customWidth="1"/>
    <col min="12" max="12" width="12.28515625" style="16" customWidth="1"/>
    <col min="13" max="14" width="11" style="16" customWidth="1"/>
    <col min="15" max="15" width="12.28515625" style="16" customWidth="1"/>
    <col min="16" max="17" width="11" style="16" customWidth="1"/>
    <col min="18" max="18" width="12.28515625" style="16" customWidth="1"/>
    <col min="19" max="19" width="10.7109375" style="16" customWidth="1"/>
    <col min="20" max="20" width="10.85546875" style="16" customWidth="1"/>
    <col min="21" max="21" width="13.7109375" style="16" customWidth="1"/>
    <col min="22" max="22" width="16.42578125" style="16" customWidth="1"/>
    <col min="23" max="24" width="11.42578125" style="21"/>
    <col min="25" max="16384" width="11.42578125" style="16"/>
  </cols>
  <sheetData>
    <row r="1" spans="1:27" s="9" customFormat="1" ht="35.25" customHeight="1" thickBot="1">
      <c r="A1" s="763" t="s">
        <v>128</v>
      </c>
      <c r="B1" s="649"/>
      <c r="C1" s="649"/>
      <c r="D1" s="649"/>
      <c r="E1" s="649"/>
      <c r="F1" s="649"/>
      <c r="G1" s="649"/>
      <c r="H1" s="649"/>
      <c r="I1" s="649"/>
      <c r="J1" s="649"/>
      <c r="K1" s="649"/>
      <c r="L1" s="649"/>
      <c r="M1" s="649"/>
      <c r="N1" s="649"/>
      <c r="O1" s="649"/>
      <c r="P1" s="649"/>
      <c r="Q1" s="649"/>
      <c r="R1" s="649"/>
      <c r="S1" s="649"/>
      <c r="T1" s="649"/>
      <c r="U1" s="132" t="s">
        <v>263</v>
      </c>
      <c r="V1" s="81"/>
    </row>
    <row r="2" spans="1:27" ht="15.75">
      <c r="A2" s="310" t="s">
        <v>12</v>
      </c>
      <c r="B2" s="764"/>
      <c r="C2" s="764"/>
      <c r="D2" s="764"/>
      <c r="E2" s="764"/>
      <c r="F2" s="764"/>
      <c r="G2" s="764"/>
      <c r="H2" s="764"/>
      <c r="I2" s="764"/>
      <c r="J2" s="764"/>
      <c r="K2" s="764"/>
      <c r="L2" s="764"/>
      <c r="M2" s="764"/>
      <c r="N2" s="764"/>
      <c r="O2" s="764"/>
      <c r="P2" s="764"/>
      <c r="Q2" s="764"/>
      <c r="R2" s="764"/>
      <c r="S2" s="764"/>
      <c r="T2" s="764"/>
      <c r="U2" s="765"/>
      <c r="V2" s="13"/>
      <c r="W2" s="62"/>
      <c r="X2" s="62"/>
      <c r="Y2" s="13"/>
      <c r="Z2" s="13"/>
      <c r="AA2" s="13"/>
    </row>
    <row r="3" spans="1:27" ht="16.5" thickBot="1">
      <c r="A3" s="766" t="s">
        <v>60</v>
      </c>
      <c r="B3" s="767"/>
      <c r="C3" s="767"/>
      <c r="D3" s="767"/>
      <c r="E3" s="767"/>
      <c r="F3" s="767"/>
      <c r="G3" s="767"/>
      <c r="H3" s="767"/>
      <c r="I3" s="767"/>
      <c r="J3" s="767"/>
      <c r="K3" s="767"/>
      <c r="L3" s="767"/>
      <c r="M3" s="767"/>
      <c r="N3" s="767"/>
      <c r="O3" s="767"/>
      <c r="P3" s="767"/>
      <c r="Q3" s="767"/>
      <c r="R3" s="767"/>
      <c r="S3" s="767"/>
      <c r="T3" s="767"/>
      <c r="U3" s="768"/>
      <c r="V3" s="18"/>
    </row>
    <row r="4" spans="1:27" ht="12.75" customHeight="1" thickBot="1">
      <c r="C4" s="126"/>
      <c r="D4" s="126"/>
      <c r="E4" s="126"/>
      <c r="F4" s="126"/>
      <c r="G4" s="126"/>
      <c r="H4" s="126"/>
      <c r="I4" s="126"/>
      <c r="J4" s="126"/>
      <c r="K4" s="126"/>
      <c r="L4" s="126"/>
      <c r="M4" s="126"/>
      <c r="N4" s="126"/>
      <c r="O4" s="126"/>
      <c r="P4" s="126"/>
      <c r="Q4" s="126"/>
      <c r="R4" s="126"/>
      <c r="S4" s="126"/>
      <c r="T4" s="126"/>
      <c r="U4" s="18"/>
      <c r="V4" s="18"/>
    </row>
    <row r="5" spans="1:27" ht="27.75" customHeight="1" thickBot="1">
      <c r="A5" s="754" t="s">
        <v>129</v>
      </c>
      <c r="B5" s="755" t="s">
        <v>448</v>
      </c>
      <c r="C5" s="755" t="s">
        <v>61</v>
      </c>
      <c r="D5" s="756"/>
      <c r="E5" s="756"/>
      <c r="F5" s="756"/>
      <c r="G5" s="756"/>
      <c r="H5" s="756"/>
      <c r="I5" s="756"/>
      <c r="J5" s="756"/>
      <c r="K5" s="756"/>
      <c r="L5" s="756"/>
      <c r="M5" s="756"/>
      <c r="N5" s="756"/>
      <c r="O5" s="756"/>
      <c r="P5" s="756"/>
      <c r="Q5" s="756"/>
      <c r="R5" s="756"/>
      <c r="S5" s="756"/>
      <c r="T5" s="756"/>
      <c r="U5" s="757"/>
      <c r="V5" s="18"/>
    </row>
    <row r="6" spans="1:27" ht="20.100000000000001" customHeight="1" thickBot="1">
      <c r="A6" s="754"/>
      <c r="B6" s="755"/>
      <c r="C6" s="758" t="s">
        <v>62</v>
      </c>
      <c r="D6" s="744" t="s">
        <v>48</v>
      </c>
      <c r="E6" s="745"/>
      <c r="F6" s="746"/>
      <c r="G6" s="744">
        <v>2021</v>
      </c>
      <c r="H6" s="745"/>
      <c r="I6" s="746"/>
      <c r="J6" s="744">
        <v>2022</v>
      </c>
      <c r="K6" s="745"/>
      <c r="L6" s="746"/>
      <c r="M6" s="744">
        <v>2023</v>
      </c>
      <c r="N6" s="745"/>
      <c r="O6" s="746"/>
      <c r="P6" s="744">
        <v>2024</v>
      </c>
      <c r="Q6" s="745"/>
      <c r="R6" s="746"/>
      <c r="S6" s="744">
        <v>2025</v>
      </c>
      <c r="T6" s="745"/>
      <c r="U6" s="761"/>
      <c r="W6" s="16"/>
      <c r="X6" s="16"/>
    </row>
    <row r="7" spans="1:27" ht="24" customHeight="1" thickBot="1">
      <c r="A7" s="754"/>
      <c r="B7" s="755"/>
      <c r="C7" s="759"/>
      <c r="D7" s="747" t="s">
        <v>13</v>
      </c>
      <c r="E7" s="748" t="s">
        <v>132</v>
      </c>
      <c r="F7" s="749"/>
      <c r="G7" s="747" t="s">
        <v>132</v>
      </c>
      <c r="H7" s="748"/>
      <c r="I7" s="749"/>
      <c r="J7" s="747" t="s">
        <v>132</v>
      </c>
      <c r="K7" s="748"/>
      <c r="L7" s="749"/>
      <c r="M7" s="747" t="s">
        <v>132</v>
      </c>
      <c r="N7" s="748"/>
      <c r="O7" s="749"/>
      <c r="P7" s="747" t="s">
        <v>132</v>
      </c>
      <c r="Q7" s="748"/>
      <c r="R7" s="749"/>
      <c r="S7" s="747" t="s">
        <v>132</v>
      </c>
      <c r="T7" s="748"/>
      <c r="U7" s="750"/>
      <c r="W7" s="16"/>
      <c r="X7" s="16"/>
    </row>
    <row r="8" spans="1:27" ht="33.75" customHeight="1" thickBot="1">
      <c r="A8" s="754"/>
      <c r="B8" s="755"/>
      <c r="C8" s="760"/>
      <c r="D8" s="762"/>
      <c r="E8" s="133" t="s">
        <v>130</v>
      </c>
      <c r="F8" s="128" t="s">
        <v>131</v>
      </c>
      <c r="G8" s="131" t="s">
        <v>130</v>
      </c>
      <c r="H8" s="129" t="s">
        <v>131</v>
      </c>
      <c r="I8" s="135" t="s">
        <v>134</v>
      </c>
      <c r="J8" s="131" t="s">
        <v>130</v>
      </c>
      <c r="K8" s="129" t="s">
        <v>131</v>
      </c>
      <c r="L8" s="135" t="s">
        <v>135</v>
      </c>
      <c r="M8" s="131" t="s">
        <v>130</v>
      </c>
      <c r="N8" s="129" t="s">
        <v>131</v>
      </c>
      <c r="O8" s="135" t="s">
        <v>135</v>
      </c>
      <c r="P8" s="131" t="s">
        <v>130</v>
      </c>
      <c r="Q8" s="129" t="s">
        <v>131</v>
      </c>
      <c r="R8" s="135" t="s">
        <v>135</v>
      </c>
      <c r="S8" s="134" t="s">
        <v>130</v>
      </c>
      <c r="T8" s="129" t="s">
        <v>131</v>
      </c>
      <c r="U8" s="136" t="s">
        <v>135</v>
      </c>
      <c r="W8" s="16"/>
      <c r="X8" s="16"/>
    </row>
    <row r="9" spans="1:27" ht="101.25" customHeight="1">
      <c r="A9" s="144" t="s">
        <v>569</v>
      </c>
      <c r="B9" s="142" t="s">
        <v>570</v>
      </c>
      <c r="C9" s="142" t="s">
        <v>571</v>
      </c>
      <c r="D9" s="139">
        <v>2019</v>
      </c>
      <c r="E9" s="140">
        <v>1541</v>
      </c>
      <c r="F9" s="141">
        <v>100</v>
      </c>
      <c r="G9" s="137">
        <v>1400</v>
      </c>
      <c r="H9" s="64">
        <v>100</v>
      </c>
      <c r="I9" s="146"/>
      <c r="J9" s="148">
        <v>1500</v>
      </c>
      <c r="K9" s="140">
        <v>100</v>
      </c>
      <c r="L9" s="149"/>
      <c r="M9" s="148">
        <v>1575</v>
      </c>
      <c r="N9" s="140">
        <v>100</v>
      </c>
      <c r="O9" s="149"/>
      <c r="P9" s="148">
        <v>1650</v>
      </c>
      <c r="Q9" s="140">
        <v>100</v>
      </c>
      <c r="R9" s="149"/>
      <c r="S9" s="148">
        <v>1700</v>
      </c>
      <c r="T9" s="140">
        <v>100</v>
      </c>
      <c r="U9" s="149"/>
      <c r="W9" s="16"/>
      <c r="X9" s="16"/>
    </row>
    <row r="10" spans="1:27" ht="39.950000000000003" customHeight="1" thickBot="1">
      <c r="A10" s="145"/>
      <c r="B10" s="143"/>
      <c r="C10" s="143"/>
      <c r="D10" s="65"/>
      <c r="E10" s="66"/>
      <c r="F10" s="67"/>
      <c r="G10" s="138"/>
      <c r="H10" s="66"/>
      <c r="I10" s="147"/>
      <c r="J10" s="65"/>
      <c r="K10" s="66"/>
      <c r="L10" s="150"/>
      <c r="M10" s="65"/>
      <c r="N10" s="66"/>
      <c r="O10" s="150"/>
      <c r="P10" s="65"/>
      <c r="Q10" s="66"/>
      <c r="R10" s="150"/>
      <c r="S10" s="65"/>
      <c r="T10" s="66"/>
      <c r="U10" s="150"/>
      <c r="W10" s="16"/>
      <c r="X10" s="16"/>
    </row>
    <row r="11" spans="1:27" ht="60" customHeight="1" thickBot="1">
      <c r="A11" s="63"/>
      <c r="B11" s="63"/>
      <c r="C11" s="63"/>
      <c r="D11" s="63"/>
      <c r="E11" s="63"/>
      <c r="F11" s="63"/>
      <c r="G11" s="63"/>
      <c r="H11" s="63"/>
      <c r="I11" s="130" t="s">
        <v>133</v>
      </c>
      <c r="J11" s="63"/>
      <c r="K11" s="63"/>
      <c r="L11" s="130" t="s">
        <v>133</v>
      </c>
      <c r="M11" s="63"/>
      <c r="N11" s="63"/>
      <c r="O11" s="130" t="s">
        <v>133</v>
      </c>
      <c r="P11" s="63"/>
      <c r="Q11" s="63"/>
      <c r="R11" s="130" t="s">
        <v>133</v>
      </c>
      <c r="S11" s="63"/>
      <c r="T11" s="63"/>
      <c r="U11" s="130" t="s">
        <v>133</v>
      </c>
      <c r="V11" s="18"/>
    </row>
    <row r="12" spans="1:27" ht="22.5" customHeight="1" thickBot="1">
      <c r="A12" s="63"/>
      <c r="B12" s="63"/>
      <c r="C12" s="63"/>
      <c r="D12" s="63"/>
      <c r="E12" s="63"/>
      <c r="F12" s="63"/>
      <c r="G12" s="63"/>
      <c r="H12" s="63"/>
      <c r="I12" s="152"/>
      <c r="J12" s="69"/>
      <c r="K12" s="69"/>
      <c r="L12" s="152"/>
      <c r="M12" s="69"/>
      <c r="N12" s="69"/>
      <c r="O12" s="152"/>
      <c r="P12" s="69"/>
      <c r="Q12" s="69"/>
      <c r="R12" s="152"/>
      <c r="S12" s="69"/>
      <c r="T12" s="69"/>
      <c r="U12" s="152"/>
      <c r="V12" s="18"/>
    </row>
    <row r="13" spans="1:27" ht="16.5" thickBot="1">
      <c r="A13" s="751" t="s">
        <v>137</v>
      </c>
      <c r="B13" s="752"/>
      <c r="C13" s="752"/>
      <c r="D13" s="752"/>
      <c r="E13" s="752"/>
      <c r="F13" s="752"/>
      <c r="G13" s="752"/>
      <c r="H13" s="752"/>
      <c r="I13" s="752"/>
      <c r="J13" s="752"/>
      <c r="K13" s="752"/>
      <c r="L13" s="752"/>
      <c r="M13" s="752"/>
      <c r="N13" s="752"/>
      <c r="O13" s="752"/>
      <c r="P13" s="752"/>
      <c r="Q13" s="752"/>
      <c r="R13" s="752"/>
      <c r="S13" s="752"/>
      <c r="T13" s="752"/>
      <c r="U13" s="753"/>
      <c r="V13" s="18"/>
    </row>
    <row r="14" spans="1:27" ht="12.75" customHeight="1" thickBot="1">
      <c r="A14" s="151"/>
      <c r="B14" s="151"/>
      <c r="C14" s="151"/>
      <c r="D14" s="151"/>
      <c r="E14" s="151"/>
      <c r="F14" s="151"/>
      <c r="G14" s="151"/>
      <c r="H14" s="151"/>
      <c r="I14" s="151"/>
      <c r="J14" s="151"/>
      <c r="K14" s="151"/>
      <c r="L14" s="151"/>
      <c r="M14" s="151"/>
      <c r="N14" s="151"/>
      <c r="O14" s="151"/>
      <c r="P14" s="151"/>
      <c r="Q14" s="151"/>
      <c r="R14" s="151"/>
      <c r="S14" s="103"/>
      <c r="T14" s="68"/>
      <c r="U14" s="18"/>
      <c r="V14" s="18"/>
    </row>
    <row r="15" spans="1:27" ht="27.75" customHeight="1" thickBot="1">
      <c r="A15" s="754" t="s">
        <v>136</v>
      </c>
      <c r="B15" s="755" t="s">
        <v>138</v>
      </c>
      <c r="C15" s="755" t="s">
        <v>63</v>
      </c>
      <c r="D15" s="756"/>
      <c r="E15" s="756"/>
      <c r="F15" s="756"/>
      <c r="G15" s="756"/>
      <c r="H15" s="756"/>
      <c r="I15" s="756"/>
      <c r="J15" s="756"/>
      <c r="K15" s="756"/>
      <c r="L15" s="756"/>
      <c r="M15" s="756"/>
      <c r="N15" s="756"/>
      <c r="O15" s="756"/>
      <c r="P15" s="756"/>
      <c r="Q15" s="756"/>
      <c r="R15" s="756"/>
      <c r="S15" s="756"/>
      <c r="T15" s="756"/>
      <c r="U15" s="757"/>
      <c r="V15" s="18"/>
    </row>
    <row r="16" spans="1:27" ht="20.100000000000001" customHeight="1" thickBot="1">
      <c r="A16" s="754"/>
      <c r="B16" s="755"/>
      <c r="C16" s="758" t="s">
        <v>139</v>
      </c>
      <c r="D16" s="744" t="s">
        <v>48</v>
      </c>
      <c r="E16" s="745"/>
      <c r="F16" s="746"/>
      <c r="G16" s="744">
        <v>2021</v>
      </c>
      <c r="H16" s="745"/>
      <c r="I16" s="746"/>
      <c r="J16" s="744">
        <v>2022</v>
      </c>
      <c r="K16" s="745"/>
      <c r="L16" s="746"/>
      <c r="M16" s="744">
        <v>2023</v>
      </c>
      <c r="N16" s="745"/>
      <c r="O16" s="746"/>
      <c r="P16" s="744">
        <v>2024</v>
      </c>
      <c r="Q16" s="745"/>
      <c r="R16" s="746"/>
      <c r="S16" s="744">
        <v>2025</v>
      </c>
      <c r="T16" s="745"/>
      <c r="U16" s="761"/>
      <c r="W16" s="16"/>
      <c r="X16" s="16"/>
    </row>
    <row r="17" spans="1:24" ht="24" customHeight="1" thickBot="1">
      <c r="A17" s="754"/>
      <c r="B17" s="755"/>
      <c r="C17" s="759"/>
      <c r="D17" s="747" t="s">
        <v>13</v>
      </c>
      <c r="E17" s="748" t="s">
        <v>132</v>
      </c>
      <c r="F17" s="749"/>
      <c r="G17" s="747" t="s">
        <v>132</v>
      </c>
      <c r="H17" s="748"/>
      <c r="I17" s="749"/>
      <c r="J17" s="747" t="s">
        <v>132</v>
      </c>
      <c r="K17" s="748"/>
      <c r="L17" s="749"/>
      <c r="M17" s="747" t="s">
        <v>132</v>
      </c>
      <c r="N17" s="748"/>
      <c r="O17" s="749"/>
      <c r="P17" s="747" t="s">
        <v>132</v>
      </c>
      <c r="Q17" s="748"/>
      <c r="R17" s="749"/>
      <c r="S17" s="747" t="s">
        <v>132</v>
      </c>
      <c r="T17" s="748"/>
      <c r="U17" s="750"/>
      <c r="W17" s="16"/>
      <c r="X17" s="16"/>
    </row>
    <row r="18" spans="1:24" ht="33.75" customHeight="1" thickBot="1">
      <c r="A18" s="754"/>
      <c r="B18" s="755"/>
      <c r="C18" s="760"/>
      <c r="D18" s="762"/>
      <c r="E18" s="133" t="s">
        <v>130</v>
      </c>
      <c r="F18" s="128" t="s">
        <v>131</v>
      </c>
      <c r="G18" s="131" t="s">
        <v>130</v>
      </c>
      <c r="H18" s="129" t="s">
        <v>131</v>
      </c>
      <c r="I18" s="135" t="s">
        <v>134</v>
      </c>
      <c r="J18" s="131" t="s">
        <v>130</v>
      </c>
      <c r="K18" s="129" t="s">
        <v>131</v>
      </c>
      <c r="L18" s="135" t="s">
        <v>135</v>
      </c>
      <c r="M18" s="131" t="s">
        <v>130</v>
      </c>
      <c r="N18" s="129" t="s">
        <v>131</v>
      </c>
      <c r="O18" s="135" t="s">
        <v>135</v>
      </c>
      <c r="P18" s="131" t="s">
        <v>130</v>
      </c>
      <c r="Q18" s="129" t="s">
        <v>131</v>
      </c>
      <c r="R18" s="135" t="s">
        <v>135</v>
      </c>
      <c r="S18" s="134" t="s">
        <v>130</v>
      </c>
      <c r="T18" s="129" t="s">
        <v>131</v>
      </c>
      <c r="U18" s="136" t="s">
        <v>135</v>
      </c>
      <c r="W18" s="16"/>
      <c r="X18" s="16"/>
    </row>
    <row r="19" spans="1:24" ht="90" customHeight="1">
      <c r="A19" s="144" t="s">
        <v>572</v>
      </c>
      <c r="B19" s="142" t="s">
        <v>551</v>
      </c>
      <c r="C19" s="142" t="s">
        <v>573</v>
      </c>
      <c r="D19" s="139">
        <v>2019</v>
      </c>
      <c r="E19" s="140">
        <v>1541</v>
      </c>
      <c r="F19" s="141">
        <v>100</v>
      </c>
      <c r="G19" s="137">
        <v>1400</v>
      </c>
      <c r="H19" s="64">
        <v>100</v>
      </c>
      <c r="I19" s="146"/>
      <c r="J19" s="148">
        <v>1500</v>
      </c>
      <c r="K19" s="140">
        <v>100</v>
      </c>
      <c r="L19" s="149"/>
      <c r="M19" s="148">
        <v>1575</v>
      </c>
      <c r="N19" s="140">
        <v>100</v>
      </c>
      <c r="O19" s="149"/>
      <c r="P19" s="148">
        <v>1650</v>
      </c>
      <c r="Q19" s="140">
        <v>100</v>
      </c>
      <c r="R19" s="149"/>
      <c r="S19" s="148">
        <v>1700</v>
      </c>
      <c r="T19" s="140">
        <v>100</v>
      </c>
      <c r="U19" s="149"/>
      <c r="W19" s="16"/>
      <c r="X19" s="16"/>
    </row>
    <row r="20" spans="1:24" ht="39.950000000000003" customHeight="1" thickBot="1">
      <c r="A20" s="145"/>
      <c r="B20" s="143"/>
      <c r="C20" s="143"/>
      <c r="D20" s="65"/>
      <c r="E20" s="66"/>
      <c r="F20" s="67"/>
      <c r="G20" s="138"/>
      <c r="H20" s="66"/>
      <c r="I20" s="147"/>
      <c r="J20" s="65"/>
      <c r="K20" s="66"/>
      <c r="L20" s="150"/>
      <c r="M20" s="65"/>
      <c r="N20" s="66"/>
      <c r="O20" s="150"/>
      <c r="P20" s="65"/>
      <c r="Q20" s="66"/>
      <c r="R20" s="150"/>
      <c r="S20" s="65"/>
      <c r="T20" s="66"/>
      <c r="U20" s="150"/>
      <c r="W20" s="16"/>
      <c r="X20" s="16"/>
    </row>
    <row r="21" spans="1:24" ht="60" customHeight="1" thickBot="1">
      <c r="A21" s="63"/>
      <c r="B21" s="63"/>
      <c r="C21" s="63"/>
      <c r="D21" s="63"/>
      <c r="E21" s="63"/>
      <c r="F21" s="63"/>
      <c r="G21" s="63"/>
      <c r="H21" s="63"/>
      <c r="I21" s="130" t="s">
        <v>133</v>
      </c>
      <c r="J21" s="63"/>
      <c r="K21" s="63"/>
      <c r="L21" s="130" t="s">
        <v>133</v>
      </c>
      <c r="M21" s="63"/>
      <c r="N21" s="63"/>
      <c r="O21" s="130" t="s">
        <v>133</v>
      </c>
      <c r="P21" s="63"/>
      <c r="Q21" s="63"/>
      <c r="R21" s="130" t="s">
        <v>133</v>
      </c>
      <c r="S21" s="63"/>
      <c r="T21" s="63"/>
      <c r="U21" s="130" t="s">
        <v>133</v>
      </c>
      <c r="V21" s="18"/>
    </row>
  </sheetData>
  <mergeCells count="38">
    <mergeCell ref="A1:T1"/>
    <mergeCell ref="A5:A8"/>
    <mergeCell ref="B5:B8"/>
    <mergeCell ref="C6:C8"/>
    <mergeCell ref="D6:F6"/>
    <mergeCell ref="G6:I6"/>
    <mergeCell ref="E7:F7"/>
    <mergeCell ref="D7:D8"/>
    <mergeCell ref="G7:I7"/>
    <mergeCell ref="C5:U5"/>
    <mergeCell ref="B2:U2"/>
    <mergeCell ref="A3:U3"/>
    <mergeCell ref="S6:U6"/>
    <mergeCell ref="S7:U7"/>
    <mergeCell ref="P6:R6"/>
    <mergeCell ref="P7:R7"/>
    <mergeCell ref="S17:U17"/>
    <mergeCell ref="A13:U13"/>
    <mergeCell ref="A15:A18"/>
    <mergeCell ref="B15:B18"/>
    <mergeCell ref="C15:U15"/>
    <mergeCell ref="C16:C18"/>
    <mergeCell ref="D16:F16"/>
    <mergeCell ref="G16:I16"/>
    <mergeCell ref="P16:R16"/>
    <mergeCell ref="S16:U16"/>
    <mergeCell ref="D17:D18"/>
    <mergeCell ref="E17:F17"/>
    <mergeCell ref="G17:I17"/>
    <mergeCell ref="P17:R17"/>
    <mergeCell ref="M6:O6"/>
    <mergeCell ref="M7:O7"/>
    <mergeCell ref="M16:O16"/>
    <mergeCell ref="M17:O17"/>
    <mergeCell ref="J6:L6"/>
    <mergeCell ref="J7:L7"/>
    <mergeCell ref="J16:L16"/>
    <mergeCell ref="J17:L17"/>
  </mergeCells>
  <printOptions horizontalCentered="1"/>
  <pageMargins left="0.19685039370078741" right="0.19685039370078741" top="0.98425196850393704" bottom="0.98425196850393704" header="0" footer="0"/>
  <pageSetup scale="71"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9" tint="-0.249977111117893"/>
  </sheetPr>
  <dimension ref="A1:S38"/>
  <sheetViews>
    <sheetView view="pageBreakPreview" zoomScale="80" zoomScaleNormal="75" zoomScaleSheetLayoutView="80" workbookViewId="0">
      <selection activeCell="F7" sqref="F7"/>
    </sheetView>
  </sheetViews>
  <sheetFormatPr baseColWidth="10" defaultColWidth="11.42578125" defaultRowHeight="12.75"/>
  <cols>
    <col min="1" max="1" width="17.5703125" style="9" customWidth="1"/>
    <col min="2" max="2" width="19" style="9" customWidth="1"/>
    <col min="3" max="3" width="20.42578125" style="9" customWidth="1"/>
    <col min="4" max="4" width="15.85546875" style="9" customWidth="1"/>
    <col min="5" max="5" width="8.140625" style="9" customWidth="1"/>
    <col min="6" max="6" width="19.140625" style="9" customWidth="1"/>
    <col min="7" max="9" width="3" style="9" bestFit="1" customWidth="1"/>
    <col min="10" max="10" width="11.140625" style="9" customWidth="1"/>
    <col min="11" max="11" width="52.7109375" style="9" customWidth="1"/>
    <col min="12" max="12" width="9.28515625" style="9" customWidth="1"/>
    <col min="13" max="13" width="19.42578125" style="9" customWidth="1"/>
    <col min="14" max="14" width="8.85546875" style="9" customWidth="1"/>
    <col min="15" max="15" width="16.140625" style="9" customWidth="1"/>
    <col min="16" max="16" width="8.7109375" style="9" customWidth="1"/>
    <col min="17" max="17" width="15.5703125" style="9" customWidth="1"/>
    <col min="18" max="18" width="9.28515625" style="9" customWidth="1"/>
    <col min="19" max="19" width="16.7109375" style="9" customWidth="1"/>
    <col min="20" max="16384" width="11.42578125" style="9"/>
  </cols>
  <sheetData>
    <row r="1" spans="1:19" ht="38.25" customHeight="1" thickBot="1">
      <c r="A1" s="734" t="s">
        <v>143</v>
      </c>
      <c r="B1" s="735"/>
      <c r="C1" s="735"/>
      <c r="D1" s="735"/>
      <c r="E1" s="735"/>
      <c r="F1" s="735"/>
      <c r="G1" s="735"/>
      <c r="H1" s="735"/>
      <c r="I1" s="735"/>
      <c r="J1" s="735"/>
      <c r="K1" s="735"/>
      <c r="L1" s="735"/>
      <c r="M1" s="735"/>
      <c r="N1" s="735"/>
      <c r="O1" s="735"/>
      <c r="P1" s="735"/>
      <c r="Q1" s="735"/>
      <c r="R1" s="735"/>
      <c r="S1" s="85" t="s">
        <v>264</v>
      </c>
    </row>
    <row r="2" spans="1:19" ht="13.5" thickBot="1"/>
    <row r="3" spans="1:19" ht="26.25" customHeight="1" thickBot="1">
      <c r="A3" s="775" t="s">
        <v>119</v>
      </c>
      <c r="B3" s="776"/>
      <c r="C3" s="776"/>
      <c r="D3" s="776"/>
      <c r="E3" s="777"/>
      <c r="F3" s="780" t="s">
        <v>55</v>
      </c>
      <c r="G3" s="781"/>
      <c r="H3" s="781"/>
      <c r="I3" s="782"/>
      <c r="J3" s="792" t="s">
        <v>124</v>
      </c>
      <c r="K3" s="793"/>
      <c r="L3" s="771">
        <v>2021</v>
      </c>
      <c r="M3" s="772"/>
      <c r="N3" s="772"/>
      <c r="O3" s="772"/>
      <c r="P3" s="772"/>
      <c r="Q3" s="772"/>
      <c r="R3" s="773"/>
      <c r="S3" s="774"/>
    </row>
    <row r="4" spans="1:19" ht="15.75" customHeight="1" thickBot="1">
      <c r="A4" s="778"/>
      <c r="B4" s="779"/>
      <c r="C4" s="779"/>
      <c r="D4" s="779"/>
      <c r="E4" s="737"/>
      <c r="F4" s="737" t="s">
        <v>121</v>
      </c>
      <c r="G4" s="784" t="s">
        <v>123</v>
      </c>
      <c r="H4" s="785"/>
      <c r="I4" s="786"/>
      <c r="J4" s="794"/>
      <c r="K4" s="795"/>
      <c r="L4" s="798" t="s">
        <v>140</v>
      </c>
      <c r="M4" s="799"/>
      <c r="N4" s="799" t="s">
        <v>141</v>
      </c>
      <c r="O4" s="799"/>
      <c r="P4" s="790" t="s">
        <v>142</v>
      </c>
      <c r="Q4" s="791"/>
      <c r="R4" s="769" t="s">
        <v>144</v>
      </c>
      <c r="S4" s="770"/>
    </row>
    <row r="5" spans="1:19" ht="63" customHeight="1" thickBot="1">
      <c r="A5" s="332" t="s">
        <v>237</v>
      </c>
      <c r="B5" s="333" t="s">
        <v>240</v>
      </c>
      <c r="C5" s="333" t="s">
        <v>497</v>
      </c>
      <c r="D5" s="333" t="s">
        <v>238</v>
      </c>
      <c r="E5" s="334" t="s">
        <v>239</v>
      </c>
      <c r="F5" s="783"/>
      <c r="G5" s="308" t="s">
        <v>118</v>
      </c>
      <c r="H5" s="308" t="s">
        <v>446</v>
      </c>
      <c r="I5" s="309" t="s">
        <v>120</v>
      </c>
      <c r="J5" s="796"/>
      <c r="K5" s="797"/>
      <c r="L5" s="157" t="s">
        <v>59</v>
      </c>
      <c r="M5" s="158" t="s">
        <v>125</v>
      </c>
      <c r="N5" s="158" t="s">
        <v>59</v>
      </c>
      <c r="O5" s="158" t="s">
        <v>125</v>
      </c>
      <c r="P5" s="158" t="s">
        <v>59</v>
      </c>
      <c r="Q5" s="159" t="s">
        <v>125</v>
      </c>
      <c r="R5" s="160" t="s">
        <v>59</v>
      </c>
      <c r="S5" s="161" t="s">
        <v>125</v>
      </c>
    </row>
    <row r="6" spans="1:19" ht="124.5" customHeight="1">
      <c r="A6" s="497" t="s">
        <v>353</v>
      </c>
      <c r="B6" s="497" t="s">
        <v>589</v>
      </c>
      <c r="C6" s="499" t="s">
        <v>587</v>
      </c>
      <c r="D6" s="498" t="s">
        <v>472</v>
      </c>
      <c r="E6" s="105"/>
      <c r="F6" s="105" t="s">
        <v>574</v>
      </c>
      <c r="G6" s="105" t="s">
        <v>511</v>
      </c>
      <c r="H6" s="105"/>
      <c r="I6" s="106"/>
      <c r="J6" s="112" t="s">
        <v>126</v>
      </c>
      <c r="K6" s="113" t="s">
        <v>575</v>
      </c>
      <c r="L6" s="469"/>
      <c r="M6" s="153">
        <f>SUM(M7:M32)</f>
        <v>3211910.8000000003</v>
      </c>
      <c r="N6" s="154"/>
      <c r="O6" s="153">
        <f>SUM(O7:O32)</f>
        <v>3211910.8000000003</v>
      </c>
      <c r="P6" s="112"/>
      <c r="Q6" s="153">
        <f>SUM(Q7:Q32)</f>
        <v>3211910.8000000003</v>
      </c>
      <c r="R6" s="112"/>
      <c r="S6" s="153">
        <f>SUM(S7:S32)</f>
        <v>9635732.4000000004</v>
      </c>
    </row>
    <row r="7" spans="1:19" ht="72.75" customHeight="1">
      <c r="A7" s="107"/>
      <c r="B7" s="328"/>
      <c r="C7" s="328"/>
      <c r="D7" s="328"/>
      <c r="E7" s="84"/>
      <c r="F7" s="538">
        <v>3211910.8</v>
      </c>
      <c r="G7" s="84"/>
      <c r="H7" s="84"/>
      <c r="I7" s="108"/>
      <c r="J7" s="800"/>
      <c r="K7" s="432" t="s">
        <v>522</v>
      </c>
      <c r="L7" s="467">
        <v>6404</v>
      </c>
      <c r="M7" s="494">
        <v>442307.6166666667</v>
      </c>
      <c r="N7" s="115">
        <v>6404</v>
      </c>
      <c r="O7" s="495">
        <v>442307.6166666667</v>
      </c>
      <c r="P7" s="121">
        <v>6404</v>
      </c>
      <c r="Q7" s="495">
        <v>442307.6166666667</v>
      </c>
      <c r="R7" s="468">
        <f>SUM(L7,N7,P7)</f>
        <v>19212</v>
      </c>
      <c r="S7" s="495">
        <f>M7+O7+Q7</f>
        <v>1326922.8500000001</v>
      </c>
    </row>
    <row r="8" spans="1:19" ht="44.25" customHeight="1">
      <c r="A8" s="107"/>
      <c r="B8" s="328"/>
      <c r="C8" s="328"/>
      <c r="D8" s="328"/>
      <c r="E8" s="84"/>
      <c r="F8" s="84"/>
      <c r="G8" s="84"/>
      <c r="H8" s="84"/>
      <c r="I8" s="108"/>
      <c r="J8" s="801"/>
      <c r="K8" s="432" t="s">
        <v>523</v>
      </c>
      <c r="L8" s="467">
        <v>120</v>
      </c>
      <c r="M8" s="495">
        <v>200000</v>
      </c>
      <c r="N8" s="115">
        <v>120</v>
      </c>
      <c r="O8" s="495">
        <v>200000</v>
      </c>
      <c r="P8" s="121">
        <v>120</v>
      </c>
      <c r="Q8" s="495">
        <v>200000</v>
      </c>
      <c r="R8" s="468">
        <f t="shared" ref="R8:R32" si="0">SUM(L8,N8,P8)</f>
        <v>360</v>
      </c>
      <c r="S8" s="495">
        <f t="shared" ref="S8:S32" si="1">M8+O8+Q8</f>
        <v>600000</v>
      </c>
    </row>
    <row r="9" spans="1:19" ht="39" customHeight="1">
      <c r="A9" s="107"/>
      <c r="B9" s="328"/>
      <c r="C9" s="328"/>
      <c r="D9" s="328"/>
      <c r="E9" s="84"/>
      <c r="F9" s="84"/>
      <c r="G9" s="84"/>
      <c r="H9" s="84"/>
      <c r="I9" s="108"/>
      <c r="J9" s="801"/>
      <c r="K9" s="432" t="s">
        <v>524</v>
      </c>
      <c r="L9" s="467">
        <v>220</v>
      </c>
      <c r="M9" s="495">
        <v>42307.616666666669</v>
      </c>
      <c r="N9" s="115">
        <v>220</v>
      </c>
      <c r="O9" s="495">
        <v>42307.616666666669</v>
      </c>
      <c r="P9" s="121">
        <v>440</v>
      </c>
      <c r="Q9" s="495">
        <v>42307.616666666669</v>
      </c>
      <c r="R9" s="468">
        <f t="shared" si="0"/>
        <v>880</v>
      </c>
      <c r="S9" s="495">
        <f t="shared" si="1"/>
        <v>126922.85</v>
      </c>
    </row>
    <row r="10" spans="1:19" ht="35.25" customHeight="1">
      <c r="A10" s="107"/>
      <c r="B10" s="328"/>
      <c r="C10" s="328"/>
      <c r="D10" s="328"/>
      <c r="E10" s="84"/>
      <c r="F10" s="84"/>
      <c r="G10" s="84"/>
      <c r="H10" s="84"/>
      <c r="I10" s="108"/>
      <c r="J10" s="801"/>
      <c r="K10" s="431" t="s">
        <v>525</v>
      </c>
      <c r="L10" s="472">
        <v>10.5</v>
      </c>
      <c r="M10" s="496">
        <v>33333.333333333336</v>
      </c>
      <c r="N10" s="117">
        <v>21</v>
      </c>
      <c r="O10" s="496">
        <v>33333.333333333336</v>
      </c>
      <c r="P10" s="122">
        <v>10.5</v>
      </c>
      <c r="Q10" s="496">
        <v>33333.333333333336</v>
      </c>
      <c r="R10" s="468">
        <f t="shared" si="0"/>
        <v>42</v>
      </c>
      <c r="S10" s="495">
        <f t="shared" si="1"/>
        <v>100000</v>
      </c>
    </row>
    <row r="11" spans="1:19" ht="36" customHeight="1">
      <c r="A11" s="107"/>
      <c r="B11" s="328"/>
      <c r="C11" s="328"/>
      <c r="D11" s="328"/>
      <c r="E11" s="84"/>
      <c r="F11" s="84"/>
      <c r="G11" s="84"/>
      <c r="H11" s="84"/>
      <c r="I11" s="108"/>
      <c r="J11" s="801"/>
      <c r="K11" s="430" t="s">
        <v>526</v>
      </c>
      <c r="L11" s="467">
        <v>650</v>
      </c>
      <c r="M11" s="495">
        <v>50427.299999999996</v>
      </c>
      <c r="N11" s="115">
        <v>650</v>
      </c>
      <c r="O11" s="495">
        <v>50427.299999999996</v>
      </c>
      <c r="P11" s="121">
        <v>0</v>
      </c>
      <c r="Q11" s="495">
        <v>50427.299999999996</v>
      </c>
      <c r="R11" s="468">
        <f t="shared" si="0"/>
        <v>1300</v>
      </c>
      <c r="S11" s="495">
        <f t="shared" si="1"/>
        <v>151281.9</v>
      </c>
    </row>
    <row r="12" spans="1:19" ht="24.75" customHeight="1">
      <c r="A12" s="107"/>
      <c r="B12" s="328"/>
      <c r="C12" s="328"/>
      <c r="D12" s="328"/>
      <c r="E12" s="84"/>
      <c r="F12" s="84"/>
      <c r="G12" s="84"/>
      <c r="H12" s="84"/>
      <c r="I12" s="108"/>
      <c r="J12" s="801"/>
      <c r="K12" s="459" t="s">
        <v>527</v>
      </c>
      <c r="L12" s="472">
        <v>3.2</v>
      </c>
      <c r="M12" s="495">
        <v>100000</v>
      </c>
      <c r="N12" s="471">
        <v>2.4</v>
      </c>
      <c r="O12" s="495">
        <v>100000</v>
      </c>
      <c r="P12" s="121">
        <v>0</v>
      </c>
      <c r="Q12" s="495">
        <v>100000</v>
      </c>
      <c r="R12" s="470">
        <f t="shared" si="0"/>
        <v>5.6</v>
      </c>
      <c r="S12" s="495">
        <f t="shared" si="1"/>
        <v>300000</v>
      </c>
    </row>
    <row r="13" spans="1:19" ht="26.25" customHeight="1">
      <c r="A13" s="107"/>
      <c r="B13" s="328"/>
      <c r="C13" s="328"/>
      <c r="D13" s="328"/>
      <c r="E13" s="84"/>
      <c r="F13" s="84"/>
      <c r="G13" s="84"/>
      <c r="H13" s="84"/>
      <c r="I13" s="108"/>
      <c r="J13" s="801"/>
      <c r="K13" s="459" t="s">
        <v>528</v>
      </c>
      <c r="L13" s="472">
        <v>1.8</v>
      </c>
      <c r="M13" s="495">
        <v>93333.333333333328</v>
      </c>
      <c r="N13" s="115">
        <v>2.5</v>
      </c>
      <c r="O13" s="495">
        <v>93333.333333333328</v>
      </c>
      <c r="P13" s="121">
        <v>2.2000000000000002</v>
      </c>
      <c r="Q13" s="495">
        <v>93333.333333333328</v>
      </c>
      <c r="R13" s="470">
        <f t="shared" si="0"/>
        <v>6.5</v>
      </c>
      <c r="S13" s="495">
        <f t="shared" si="1"/>
        <v>280000</v>
      </c>
    </row>
    <row r="14" spans="1:19" ht="27" customHeight="1">
      <c r="A14" s="107"/>
      <c r="B14" s="328"/>
      <c r="C14" s="328"/>
      <c r="D14" s="328"/>
      <c r="E14" s="84"/>
      <c r="F14" s="84"/>
      <c r="G14" s="84"/>
      <c r="H14" s="84"/>
      <c r="I14" s="108"/>
      <c r="J14" s="801"/>
      <c r="K14" s="459" t="s">
        <v>529</v>
      </c>
      <c r="L14" s="467">
        <v>688</v>
      </c>
      <c r="M14" s="496">
        <v>43333.333333333336</v>
      </c>
      <c r="N14" s="117">
        <v>695</v>
      </c>
      <c r="O14" s="496">
        <v>43333.333333333336</v>
      </c>
      <c r="P14" s="122">
        <v>935</v>
      </c>
      <c r="Q14" s="496">
        <v>43333.333333333336</v>
      </c>
      <c r="R14" s="468">
        <f t="shared" si="0"/>
        <v>2318</v>
      </c>
      <c r="S14" s="495">
        <f t="shared" si="1"/>
        <v>130000</v>
      </c>
    </row>
    <row r="15" spans="1:19" ht="32.25" customHeight="1">
      <c r="A15" s="107"/>
      <c r="B15" s="328"/>
      <c r="C15" s="328"/>
      <c r="D15" s="328"/>
      <c r="E15" s="84"/>
      <c r="F15" s="84"/>
      <c r="G15" s="84"/>
      <c r="H15" s="84"/>
      <c r="I15" s="108"/>
      <c r="J15" s="801"/>
      <c r="K15" s="459" t="s">
        <v>530</v>
      </c>
      <c r="L15" s="467">
        <v>1065</v>
      </c>
      <c r="M15" s="495">
        <v>45000</v>
      </c>
      <c r="N15" s="115">
        <v>1050</v>
      </c>
      <c r="O15" s="495">
        <v>45000</v>
      </c>
      <c r="P15" s="121">
        <v>1083</v>
      </c>
      <c r="Q15" s="495">
        <v>45000</v>
      </c>
      <c r="R15" s="468">
        <f t="shared" si="0"/>
        <v>3198</v>
      </c>
      <c r="S15" s="495">
        <f t="shared" si="1"/>
        <v>135000</v>
      </c>
    </row>
    <row r="16" spans="1:19" ht="37.5" customHeight="1">
      <c r="A16" s="107"/>
      <c r="B16" s="328"/>
      <c r="C16" s="328"/>
      <c r="D16" s="328"/>
      <c r="E16" s="84"/>
      <c r="F16" s="84"/>
      <c r="G16" s="84"/>
      <c r="H16" s="84"/>
      <c r="I16" s="108"/>
      <c r="J16" s="801"/>
      <c r="K16" s="459" t="s">
        <v>531</v>
      </c>
      <c r="L16" s="467">
        <v>371</v>
      </c>
      <c r="M16" s="495">
        <v>37116.666666666664</v>
      </c>
      <c r="N16" s="115">
        <v>604</v>
      </c>
      <c r="O16" s="495">
        <v>37116.666666666664</v>
      </c>
      <c r="P16" s="121">
        <v>381</v>
      </c>
      <c r="Q16" s="495">
        <v>37116.666666666664</v>
      </c>
      <c r="R16" s="468">
        <f t="shared" si="0"/>
        <v>1356</v>
      </c>
      <c r="S16" s="495">
        <f t="shared" si="1"/>
        <v>111350</v>
      </c>
    </row>
    <row r="17" spans="1:19" ht="37.5" customHeight="1">
      <c r="A17" s="107"/>
      <c r="B17" s="328"/>
      <c r="C17" s="328"/>
      <c r="D17" s="328"/>
      <c r="E17" s="84"/>
      <c r="F17" s="84"/>
      <c r="G17" s="84"/>
      <c r="H17" s="84"/>
      <c r="I17" s="108"/>
      <c r="J17" s="801"/>
      <c r="K17" s="462" t="s">
        <v>532</v>
      </c>
      <c r="L17" s="467">
        <v>4</v>
      </c>
      <c r="M17" s="495">
        <v>158764.93333333332</v>
      </c>
      <c r="N17" s="115">
        <v>8</v>
      </c>
      <c r="O17" s="495">
        <v>158764.93333333332</v>
      </c>
      <c r="P17" s="121">
        <v>4</v>
      </c>
      <c r="Q17" s="495">
        <v>158764.93333333332</v>
      </c>
      <c r="R17" s="468">
        <f t="shared" si="0"/>
        <v>16</v>
      </c>
      <c r="S17" s="495">
        <f t="shared" si="1"/>
        <v>476294.79999999993</v>
      </c>
    </row>
    <row r="18" spans="1:19" ht="39.75" customHeight="1">
      <c r="A18" s="107"/>
      <c r="B18" s="328"/>
      <c r="C18" s="328"/>
      <c r="D18" s="328"/>
      <c r="E18" s="84"/>
      <c r="F18" s="84"/>
      <c r="G18" s="84"/>
      <c r="H18" s="84"/>
      <c r="I18" s="108"/>
      <c r="J18" s="801"/>
      <c r="K18" s="463" t="s">
        <v>533</v>
      </c>
      <c r="L18" s="467">
        <v>2</v>
      </c>
      <c r="M18" s="496">
        <v>65666.666666666672</v>
      </c>
      <c r="N18" s="117">
        <v>3</v>
      </c>
      <c r="O18" s="496">
        <v>65666.666666666672</v>
      </c>
      <c r="P18" s="122">
        <v>1</v>
      </c>
      <c r="Q18" s="496">
        <v>65666.666666666672</v>
      </c>
      <c r="R18" s="468">
        <f t="shared" si="0"/>
        <v>6</v>
      </c>
      <c r="S18" s="495">
        <f t="shared" si="1"/>
        <v>197000</v>
      </c>
    </row>
    <row r="19" spans="1:19" ht="45.75" customHeight="1">
      <c r="A19" s="107"/>
      <c r="B19" s="328"/>
      <c r="C19" s="328"/>
      <c r="D19" s="328"/>
      <c r="E19" s="84"/>
      <c r="F19" s="84"/>
      <c r="G19" s="84"/>
      <c r="H19" s="84"/>
      <c r="I19" s="108"/>
      <c r="J19" s="801"/>
      <c r="K19" s="463" t="s">
        <v>534</v>
      </c>
      <c r="L19" s="467">
        <v>3</v>
      </c>
      <c r="M19" s="495">
        <v>183333.33333333334</v>
      </c>
      <c r="N19" s="115">
        <v>2</v>
      </c>
      <c r="O19" s="495">
        <v>183333.33333333334</v>
      </c>
      <c r="P19" s="121">
        <v>1</v>
      </c>
      <c r="Q19" s="495">
        <v>183333.33333333334</v>
      </c>
      <c r="R19" s="468">
        <f t="shared" si="0"/>
        <v>6</v>
      </c>
      <c r="S19" s="495">
        <f t="shared" si="1"/>
        <v>550000</v>
      </c>
    </row>
    <row r="20" spans="1:19" ht="38.25" customHeight="1">
      <c r="A20" s="107"/>
      <c r="B20" s="328"/>
      <c r="C20" s="328"/>
      <c r="D20" s="328"/>
      <c r="E20" s="84"/>
      <c r="F20" s="84"/>
      <c r="G20" s="84"/>
      <c r="H20" s="84"/>
      <c r="I20" s="108"/>
      <c r="J20" s="801"/>
      <c r="K20" s="465" t="s">
        <v>535</v>
      </c>
      <c r="L20" s="467">
        <v>2</v>
      </c>
      <c r="M20" s="495">
        <v>266666.66666666669</v>
      </c>
      <c r="N20" s="115">
        <v>2</v>
      </c>
      <c r="O20" s="495">
        <v>266666.66666666669</v>
      </c>
      <c r="P20" s="121">
        <v>3</v>
      </c>
      <c r="Q20" s="495">
        <v>266666.66666666669</v>
      </c>
      <c r="R20" s="468">
        <f t="shared" si="0"/>
        <v>7</v>
      </c>
      <c r="S20" s="495">
        <f t="shared" si="1"/>
        <v>800000</v>
      </c>
    </row>
    <row r="21" spans="1:19" ht="28.5" customHeight="1">
      <c r="A21" s="107"/>
      <c r="B21" s="328"/>
      <c r="C21" s="328"/>
      <c r="D21" s="328"/>
      <c r="E21" s="84"/>
      <c r="F21" s="84"/>
      <c r="G21" s="84"/>
      <c r="H21" s="84"/>
      <c r="I21" s="108"/>
      <c r="J21" s="801"/>
      <c r="K21" s="465" t="s">
        <v>536</v>
      </c>
      <c r="L21" s="467">
        <v>2</v>
      </c>
      <c r="M21" s="495">
        <v>30000</v>
      </c>
      <c r="N21" s="115">
        <v>3</v>
      </c>
      <c r="O21" s="495">
        <v>30000</v>
      </c>
      <c r="P21" s="121">
        <v>2</v>
      </c>
      <c r="Q21" s="495">
        <v>30000</v>
      </c>
      <c r="R21" s="468">
        <f t="shared" si="0"/>
        <v>7</v>
      </c>
      <c r="S21" s="495">
        <f t="shared" si="1"/>
        <v>90000</v>
      </c>
    </row>
    <row r="22" spans="1:19" ht="26.25" customHeight="1">
      <c r="A22" s="107"/>
      <c r="B22" s="328"/>
      <c r="C22" s="328"/>
      <c r="D22" s="328"/>
      <c r="E22" s="84"/>
      <c r="F22" s="84"/>
      <c r="G22" s="84"/>
      <c r="H22" s="84"/>
      <c r="I22" s="108"/>
      <c r="J22" s="801"/>
      <c r="K22" s="465" t="s">
        <v>537</v>
      </c>
      <c r="L22" s="467">
        <v>7</v>
      </c>
      <c r="M22" s="496">
        <v>83333.333333333328</v>
      </c>
      <c r="N22" s="117">
        <v>13</v>
      </c>
      <c r="O22" s="496">
        <v>83333.333333333328</v>
      </c>
      <c r="P22" s="122">
        <v>12</v>
      </c>
      <c r="Q22" s="496">
        <v>83333.333333333328</v>
      </c>
      <c r="R22" s="468">
        <f t="shared" si="0"/>
        <v>32</v>
      </c>
      <c r="S22" s="495">
        <f t="shared" si="1"/>
        <v>250000</v>
      </c>
    </row>
    <row r="23" spans="1:19" ht="37.5" customHeight="1">
      <c r="A23" s="107"/>
      <c r="B23" s="328"/>
      <c r="C23" s="328"/>
      <c r="D23" s="328"/>
      <c r="E23" s="84"/>
      <c r="F23" s="84"/>
      <c r="G23" s="84"/>
      <c r="H23" s="84"/>
      <c r="I23" s="108"/>
      <c r="J23" s="801"/>
      <c r="K23" s="464" t="s">
        <v>538</v>
      </c>
      <c r="L23" s="467">
        <v>0</v>
      </c>
      <c r="M23" s="495">
        <v>200000</v>
      </c>
      <c r="N23" s="115">
        <v>25000</v>
      </c>
      <c r="O23" s="495">
        <v>200000</v>
      </c>
      <c r="P23" s="121">
        <v>51738</v>
      </c>
      <c r="Q23" s="495">
        <v>200000</v>
      </c>
      <c r="R23" s="468">
        <f t="shared" si="0"/>
        <v>76738</v>
      </c>
      <c r="S23" s="495">
        <f t="shared" si="1"/>
        <v>600000</v>
      </c>
    </row>
    <row r="24" spans="1:19" ht="40.5" customHeight="1">
      <c r="A24" s="107"/>
      <c r="B24" s="328"/>
      <c r="C24" s="328"/>
      <c r="D24" s="328"/>
      <c r="E24" s="84"/>
      <c r="F24" s="84"/>
      <c r="G24" s="84"/>
      <c r="H24" s="84"/>
      <c r="I24" s="108"/>
      <c r="J24" s="801"/>
      <c r="K24" s="464" t="s">
        <v>539</v>
      </c>
      <c r="L24" s="467">
        <v>69</v>
      </c>
      <c r="M24" s="495">
        <v>50000</v>
      </c>
      <c r="N24" s="115">
        <v>120</v>
      </c>
      <c r="O24" s="495">
        <v>50000</v>
      </c>
      <c r="P24" s="121">
        <v>115</v>
      </c>
      <c r="Q24" s="495">
        <v>50000</v>
      </c>
      <c r="R24" s="468">
        <f t="shared" si="0"/>
        <v>304</v>
      </c>
      <c r="S24" s="495">
        <f t="shared" si="1"/>
        <v>150000</v>
      </c>
    </row>
    <row r="25" spans="1:19" ht="37.5" customHeight="1">
      <c r="A25" s="107"/>
      <c r="B25" s="328"/>
      <c r="C25" s="328"/>
      <c r="D25" s="328"/>
      <c r="E25" s="84"/>
      <c r="F25" s="84"/>
      <c r="G25" s="84"/>
      <c r="H25" s="84"/>
      <c r="I25" s="108"/>
      <c r="J25" s="801"/>
      <c r="K25" s="460" t="s">
        <v>540</v>
      </c>
      <c r="L25" s="467">
        <v>10</v>
      </c>
      <c r="M25" s="495">
        <v>150000</v>
      </c>
      <c r="N25" s="115">
        <v>20</v>
      </c>
      <c r="O25" s="495">
        <v>150000</v>
      </c>
      <c r="P25" s="121">
        <v>20</v>
      </c>
      <c r="Q25" s="495">
        <v>150000</v>
      </c>
      <c r="R25" s="468">
        <f t="shared" si="0"/>
        <v>50</v>
      </c>
      <c r="S25" s="495">
        <f t="shared" si="1"/>
        <v>450000</v>
      </c>
    </row>
    <row r="26" spans="1:19" ht="37.5" customHeight="1">
      <c r="A26" s="107"/>
      <c r="B26" s="328"/>
      <c r="C26" s="328"/>
      <c r="D26" s="328"/>
      <c r="E26" s="84"/>
      <c r="F26" s="84"/>
      <c r="G26" s="84"/>
      <c r="H26" s="84"/>
      <c r="I26" s="108"/>
      <c r="J26" s="801"/>
      <c r="K26" s="460" t="s">
        <v>541</v>
      </c>
      <c r="L26" s="467">
        <v>8</v>
      </c>
      <c r="M26" s="496">
        <v>500000</v>
      </c>
      <c r="N26" s="117">
        <v>7</v>
      </c>
      <c r="O26" s="496">
        <v>500000</v>
      </c>
      <c r="P26" s="122">
        <v>5</v>
      </c>
      <c r="Q26" s="496">
        <v>500000</v>
      </c>
      <c r="R26" s="468">
        <f t="shared" si="0"/>
        <v>20</v>
      </c>
      <c r="S26" s="495">
        <f t="shared" si="1"/>
        <v>1500000</v>
      </c>
    </row>
    <row r="27" spans="1:19" ht="44.25" customHeight="1">
      <c r="A27" s="107"/>
      <c r="B27" s="328"/>
      <c r="C27" s="328"/>
      <c r="D27" s="328"/>
      <c r="E27" s="84"/>
      <c r="F27" s="84"/>
      <c r="G27" s="84"/>
      <c r="H27" s="84"/>
      <c r="I27" s="108"/>
      <c r="J27" s="801"/>
      <c r="K27" s="461" t="s">
        <v>542</v>
      </c>
      <c r="L27" s="467">
        <v>0</v>
      </c>
      <c r="M27" s="495">
        <v>29466.666666666668</v>
      </c>
      <c r="N27" s="115">
        <v>87</v>
      </c>
      <c r="O27" s="495">
        <v>29466.666666666668</v>
      </c>
      <c r="P27" s="121">
        <v>87</v>
      </c>
      <c r="Q27" s="495">
        <v>29466.666666666668</v>
      </c>
      <c r="R27" s="468">
        <f t="shared" si="0"/>
        <v>174</v>
      </c>
      <c r="S27" s="495">
        <f t="shared" si="1"/>
        <v>88400</v>
      </c>
    </row>
    <row r="28" spans="1:19" ht="27" customHeight="1">
      <c r="A28" s="107"/>
      <c r="B28" s="328"/>
      <c r="C28" s="328"/>
      <c r="D28" s="328"/>
      <c r="E28" s="84"/>
      <c r="F28" s="84"/>
      <c r="G28" s="84"/>
      <c r="H28" s="84"/>
      <c r="I28" s="108"/>
      <c r="J28" s="801"/>
      <c r="K28" s="466" t="s">
        <v>543</v>
      </c>
      <c r="L28" s="467">
        <v>4</v>
      </c>
      <c r="M28" s="495">
        <v>38000</v>
      </c>
      <c r="N28" s="115">
        <v>4</v>
      </c>
      <c r="O28" s="495">
        <v>38000</v>
      </c>
      <c r="P28" s="121">
        <v>4</v>
      </c>
      <c r="Q28" s="495">
        <v>38000</v>
      </c>
      <c r="R28" s="468">
        <f t="shared" si="0"/>
        <v>12</v>
      </c>
      <c r="S28" s="495">
        <f t="shared" si="1"/>
        <v>114000</v>
      </c>
    </row>
    <row r="29" spans="1:19" ht="24" customHeight="1">
      <c r="A29" s="107"/>
      <c r="B29" s="328"/>
      <c r="C29" s="328"/>
      <c r="D29" s="328"/>
      <c r="E29" s="84"/>
      <c r="F29" s="84"/>
      <c r="G29" s="84"/>
      <c r="H29" s="84"/>
      <c r="I29" s="108"/>
      <c r="J29" s="801"/>
      <c r="K29" s="466" t="s">
        <v>544</v>
      </c>
      <c r="L29" s="467">
        <v>2</v>
      </c>
      <c r="M29" s="495">
        <v>22666.666666666668</v>
      </c>
      <c r="N29" s="115">
        <v>2</v>
      </c>
      <c r="O29" s="495">
        <v>22666.666666666668</v>
      </c>
      <c r="P29" s="121">
        <v>2</v>
      </c>
      <c r="Q29" s="495">
        <v>22666.666666666668</v>
      </c>
      <c r="R29" s="468">
        <f t="shared" si="0"/>
        <v>6</v>
      </c>
      <c r="S29" s="495">
        <f t="shared" si="1"/>
        <v>68000</v>
      </c>
    </row>
    <row r="30" spans="1:19" ht="38.25" customHeight="1">
      <c r="A30" s="107"/>
      <c r="B30" s="328"/>
      <c r="C30" s="328"/>
      <c r="D30" s="328"/>
      <c r="E30" s="84"/>
      <c r="F30" s="84"/>
      <c r="G30" s="84"/>
      <c r="H30" s="84"/>
      <c r="I30" s="108"/>
      <c r="J30" s="801"/>
      <c r="K30" s="466" t="s">
        <v>545</v>
      </c>
      <c r="L30" s="467">
        <v>0</v>
      </c>
      <c r="M30" s="496">
        <v>25333.333333333332</v>
      </c>
      <c r="N30" s="117">
        <v>1</v>
      </c>
      <c r="O30" s="496">
        <v>25333.333333333332</v>
      </c>
      <c r="P30" s="122">
        <v>0</v>
      </c>
      <c r="Q30" s="496">
        <v>25333.333333333332</v>
      </c>
      <c r="R30" s="468">
        <f t="shared" si="0"/>
        <v>1</v>
      </c>
      <c r="S30" s="495">
        <f t="shared" si="1"/>
        <v>76000</v>
      </c>
    </row>
    <row r="31" spans="1:19" ht="37.5" customHeight="1">
      <c r="A31" s="107"/>
      <c r="B31" s="328"/>
      <c r="C31" s="328"/>
      <c r="D31" s="328"/>
      <c r="E31" s="84"/>
      <c r="F31" s="84"/>
      <c r="G31" s="84"/>
      <c r="H31" s="84"/>
      <c r="I31" s="108"/>
      <c r="J31" s="801"/>
      <c r="K31" s="466" t="s">
        <v>546</v>
      </c>
      <c r="L31" s="467">
        <v>1</v>
      </c>
      <c r="M31" s="495">
        <v>278666.66666666669</v>
      </c>
      <c r="N31" s="115">
        <v>0</v>
      </c>
      <c r="O31" s="495">
        <v>278666.66666666669</v>
      </c>
      <c r="P31" s="121">
        <v>0</v>
      </c>
      <c r="Q31" s="495">
        <v>278666.66666666669</v>
      </c>
      <c r="R31" s="468">
        <f t="shared" si="0"/>
        <v>1</v>
      </c>
      <c r="S31" s="495">
        <f t="shared" si="1"/>
        <v>836000</v>
      </c>
    </row>
    <row r="32" spans="1:19" ht="28.5" customHeight="1">
      <c r="A32" s="107"/>
      <c r="B32" s="328"/>
      <c r="C32" s="328"/>
      <c r="D32" s="328"/>
      <c r="E32" s="84"/>
      <c r="F32" s="84"/>
      <c r="G32" s="84"/>
      <c r="H32" s="84"/>
      <c r="I32" s="108"/>
      <c r="J32" s="801"/>
      <c r="K32" s="466" t="s">
        <v>547</v>
      </c>
      <c r="L32" s="467">
        <v>1</v>
      </c>
      <c r="M32" s="495">
        <v>42853.333333333336</v>
      </c>
      <c r="N32" s="115">
        <v>0</v>
      </c>
      <c r="O32" s="495">
        <v>42853.333333333336</v>
      </c>
      <c r="P32" s="121">
        <v>0</v>
      </c>
      <c r="Q32" s="495">
        <v>42853.333333333336</v>
      </c>
      <c r="R32" s="468">
        <f t="shared" si="0"/>
        <v>1</v>
      </c>
      <c r="S32" s="495">
        <f t="shared" si="1"/>
        <v>128560</v>
      </c>
    </row>
    <row r="33" spans="1:19" ht="15" customHeight="1">
      <c r="A33" s="107"/>
      <c r="B33" s="328"/>
      <c r="C33" s="328"/>
      <c r="D33" s="328"/>
      <c r="E33" s="84"/>
      <c r="F33" s="84"/>
      <c r="G33" s="84"/>
      <c r="H33" s="84"/>
      <c r="I33" s="108"/>
      <c r="J33" s="801"/>
      <c r="K33" s="114"/>
      <c r="L33" s="115"/>
      <c r="M33" s="116"/>
      <c r="N33" s="115"/>
      <c r="O33" s="495"/>
      <c r="P33" s="121"/>
      <c r="Q33" s="116"/>
      <c r="R33" s="121"/>
      <c r="S33" s="495"/>
    </row>
    <row r="34" spans="1:19" ht="15" customHeight="1" thickBot="1">
      <c r="A34" s="109"/>
      <c r="B34" s="329"/>
      <c r="C34" s="329"/>
      <c r="D34" s="329"/>
      <c r="E34" s="110"/>
      <c r="F34" s="110"/>
      <c r="G34" s="110"/>
      <c r="H34" s="110"/>
      <c r="I34" s="111"/>
      <c r="J34" s="802"/>
      <c r="K34" s="114"/>
      <c r="L34" s="123"/>
      <c r="M34" s="124"/>
      <c r="N34" s="123"/>
      <c r="O34" s="124"/>
      <c r="P34" s="125"/>
      <c r="Q34" s="124"/>
      <c r="R34" s="125"/>
      <c r="S34" s="116"/>
    </row>
    <row r="35" spans="1:19" ht="15" customHeight="1" thickBot="1">
      <c r="A35" s="10"/>
      <c r="B35" s="10"/>
      <c r="C35" s="10"/>
      <c r="D35" s="10"/>
      <c r="E35" s="104"/>
      <c r="F35" s="10"/>
      <c r="G35" s="10"/>
      <c r="H35" s="10"/>
      <c r="I35" s="10"/>
      <c r="J35" s="787" t="s">
        <v>79</v>
      </c>
      <c r="K35" s="788"/>
      <c r="L35" s="789"/>
      <c r="M35" s="118" t="e">
        <f>M6+M10+M14+M18+M22+M26+M30+#REF!</f>
        <v>#REF!</v>
      </c>
      <c r="N35" s="119"/>
      <c r="O35" s="118" t="e">
        <f>O6+O10+O14+O18+O22+O26+O30+#REF!</f>
        <v>#REF!</v>
      </c>
      <c r="P35" s="120"/>
      <c r="Q35" s="118" t="e">
        <f>Q6+Q10+Q14+Q18+Q22+Q26+Q30+#REF!</f>
        <v>#REF!</v>
      </c>
      <c r="R35" s="120"/>
      <c r="S35" s="118" t="e">
        <f>S6+S10+S14+S18+S22+S26+S30+#REF!</f>
        <v>#REF!</v>
      </c>
    </row>
    <row r="36" spans="1:19">
      <c r="A36" s="10"/>
      <c r="B36" s="10"/>
      <c r="C36" s="10"/>
      <c r="D36" s="10"/>
      <c r="E36" s="10"/>
      <c r="F36" s="10"/>
      <c r="G36" s="10"/>
      <c r="H36" s="10"/>
      <c r="I36" s="10"/>
    </row>
    <row r="37" spans="1:19">
      <c r="A37" s="10"/>
      <c r="B37" s="10"/>
      <c r="C37" s="10"/>
      <c r="D37" s="10"/>
      <c r="E37" s="10"/>
      <c r="F37" s="10"/>
      <c r="G37" s="10"/>
      <c r="H37" s="10"/>
      <c r="I37" s="10"/>
    </row>
    <row r="38" spans="1:19">
      <c r="A38" s="10"/>
      <c r="B38" s="10"/>
      <c r="C38" s="10"/>
      <c r="D38" s="10"/>
      <c r="E38" s="10"/>
      <c r="F38" s="10"/>
      <c r="G38" s="10"/>
      <c r="H38" s="10"/>
      <c r="I38" s="10"/>
    </row>
  </sheetData>
  <mergeCells count="13">
    <mergeCell ref="J35:L35"/>
    <mergeCell ref="P4:Q4"/>
    <mergeCell ref="J3:K5"/>
    <mergeCell ref="L4:M4"/>
    <mergeCell ref="N4:O4"/>
    <mergeCell ref="J7:J34"/>
    <mergeCell ref="R4:S4"/>
    <mergeCell ref="L3:S3"/>
    <mergeCell ref="A1:R1"/>
    <mergeCell ref="A3:E4"/>
    <mergeCell ref="F3:I3"/>
    <mergeCell ref="F4:F5"/>
    <mergeCell ref="G4:I4"/>
  </mergeCells>
  <pageMargins left="0.19685039370078741" right="0.19685039370078741" top="0.74803149606299213" bottom="0.74803149606299213" header="0.31496062992125984" footer="0.31496062992125984"/>
  <pageSetup scale="41" orientation="landscape" r:id="rId1"/>
  <rowBreaks count="1" manualBreakCount="1">
    <brk id="3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9" tint="-0.249977111117893"/>
  </sheetPr>
  <dimension ref="A1:AI141"/>
  <sheetViews>
    <sheetView tabSelected="1" view="pageBreakPreview" topLeftCell="AA136" zoomScale="90" zoomScaleNormal="60" zoomScaleSheetLayoutView="90" workbookViewId="0">
      <selection activeCell="AI138" sqref="AI138"/>
    </sheetView>
  </sheetViews>
  <sheetFormatPr baseColWidth="10" defaultColWidth="11.42578125" defaultRowHeight="15.75"/>
  <cols>
    <col min="1" max="1" width="3.7109375" style="6" customWidth="1"/>
    <col min="2" max="2" width="4.42578125" style="6" customWidth="1"/>
    <col min="3" max="3" width="4.5703125" style="6" customWidth="1"/>
    <col min="4" max="5" width="3.5703125" style="6" customWidth="1"/>
    <col min="6" max="6" width="3.7109375" style="6" customWidth="1"/>
    <col min="7" max="7" width="7.140625" style="70" customWidth="1"/>
    <col min="8" max="8" width="28.5703125" style="168" customWidth="1"/>
    <col min="9" max="9" width="12" style="70" customWidth="1"/>
    <col min="10" max="10" width="11.7109375" style="70" customWidth="1"/>
    <col min="11" max="11" width="17" style="70" customWidth="1"/>
    <col min="12" max="12" width="14.7109375" style="70" customWidth="1"/>
    <col min="13" max="13" width="14.85546875" style="70" customWidth="1"/>
    <col min="14" max="14" width="14.28515625" style="70" customWidth="1"/>
    <col min="15" max="15" width="15.42578125" style="70" customWidth="1"/>
    <col min="16" max="20" width="16.85546875" style="70" customWidth="1"/>
    <col min="21" max="21" width="15" style="70" customWidth="1"/>
    <col min="22" max="22" width="13.7109375" style="70" customWidth="1"/>
    <col min="23" max="23" width="20.7109375" style="70" customWidth="1"/>
    <col min="24" max="27" width="11.42578125" style="70"/>
    <col min="28" max="28" width="15.28515625" style="70" bestFit="1" customWidth="1"/>
    <col min="29" max="29" width="12.5703125" style="70" bestFit="1" customWidth="1"/>
    <col min="30" max="30" width="20.85546875" style="70" customWidth="1"/>
    <col min="31" max="31" width="15.5703125" style="70" customWidth="1"/>
    <col min="32" max="32" width="15.28515625" style="70" customWidth="1"/>
    <col min="33" max="33" width="17.28515625" style="70" customWidth="1"/>
    <col min="34" max="34" width="15.42578125" style="70" customWidth="1"/>
    <col min="35" max="35" width="25.140625" style="70" customWidth="1"/>
    <col min="36" max="16384" width="11.42578125" style="70"/>
  </cols>
  <sheetData>
    <row r="1" spans="1:35" ht="22.5" customHeight="1" thickBot="1">
      <c r="A1" s="694" t="s">
        <v>147</v>
      </c>
      <c r="B1" s="695"/>
      <c r="C1" s="695"/>
      <c r="D1" s="695"/>
      <c r="E1" s="695"/>
      <c r="F1" s="695"/>
      <c r="G1" s="695"/>
      <c r="H1" s="695"/>
      <c r="I1" s="695"/>
      <c r="J1" s="695"/>
      <c r="K1" s="695"/>
      <c r="L1" s="695"/>
      <c r="M1" s="695"/>
      <c r="N1" s="695"/>
      <c r="O1" s="695"/>
      <c r="P1" s="695"/>
      <c r="Q1" s="695"/>
      <c r="R1" s="695"/>
      <c r="S1" s="695"/>
      <c r="T1" s="695"/>
      <c r="U1" s="695"/>
      <c r="V1" s="836"/>
      <c r="W1" s="162" t="s">
        <v>248</v>
      </c>
      <c r="X1" s="806" t="s">
        <v>241</v>
      </c>
      <c r="Y1" s="807"/>
      <c r="Z1" s="807"/>
      <c r="AA1" s="807"/>
      <c r="AB1" s="807"/>
      <c r="AC1" s="807"/>
      <c r="AD1" s="807"/>
      <c r="AE1" s="807"/>
      <c r="AF1" s="807"/>
      <c r="AG1" s="808"/>
      <c r="AH1" s="809" t="s">
        <v>265</v>
      </c>
      <c r="AI1" s="809"/>
    </row>
    <row r="2" spans="1:35" ht="51" customHeight="1">
      <c r="A2" s="841" t="s">
        <v>0</v>
      </c>
      <c r="B2" s="839" t="s">
        <v>7</v>
      </c>
      <c r="C2" s="839" t="s">
        <v>1</v>
      </c>
      <c r="D2" s="839" t="s">
        <v>2</v>
      </c>
      <c r="E2" s="839" t="s">
        <v>3</v>
      </c>
      <c r="F2" s="843" t="s">
        <v>39</v>
      </c>
      <c r="G2" s="827" t="s">
        <v>146</v>
      </c>
      <c r="H2" s="828"/>
      <c r="I2" s="831" t="s">
        <v>9</v>
      </c>
      <c r="J2" s="825"/>
      <c r="K2" s="833" t="s">
        <v>247</v>
      </c>
      <c r="L2" s="834"/>
      <c r="M2" s="834"/>
      <c r="N2" s="834"/>
      <c r="O2" s="834"/>
      <c r="P2" s="834"/>
      <c r="Q2" s="834"/>
      <c r="R2" s="834"/>
      <c r="S2" s="834"/>
      <c r="T2" s="834"/>
      <c r="U2" s="834"/>
      <c r="V2" s="834"/>
      <c r="W2" s="835"/>
      <c r="X2" s="810" t="s">
        <v>159</v>
      </c>
      <c r="Y2" s="812" t="s">
        <v>148</v>
      </c>
      <c r="Z2" s="812" t="s">
        <v>9</v>
      </c>
      <c r="AA2" s="812" t="s">
        <v>202</v>
      </c>
      <c r="AB2" s="812" t="s">
        <v>203</v>
      </c>
      <c r="AC2" s="812" t="s">
        <v>204</v>
      </c>
      <c r="AD2" s="814" t="s">
        <v>149</v>
      </c>
      <c r="AE2" s="814" t="s">
        <v>150</v>
      </c>
      <c r="AF2" s="816" t="s">
        <v>151</v>
      </c>
      <c r="AG2" s="816"/>
      <c r="AH2" s="816"/>
      <c r="AI2" s="817" t="s">
        <v>205</v>
      </c>
    </row>
    <row r="3" spans="1:35" ht="100.5" customHeight="1" thickBot="1">
      <c r="A3" s="842"/>
      <c r="B3" s="840"/>
      <c r="C3" s="840"/>
      <c r="D3" s="840"/>
      <c r="E3" s="840"/>
      <c r="F3" s="844"/>
      <c r="G3" s="829"/>
      <c r="H3" s="830"/>
      <c r="I3" s="832"/>
      <c r="J3" s="826"/>
      <c r="K3" s="164" t="s">
        <v>64</v>
      </c>
      <c r="L3" s="163" t="s">
        <v>65</v>
      </c>
      <c r="M3" s="163" t="s">
        <v>66</v>
      </c>
      <c r="N3" s="163" t="s">
        <v>67</v>
      </c>
      <c r="O3" s="163" t="s">
        <v>68</v>
      </c>
      <c r="P3" s="163" t="s">
        <v>69</v>
      </c>
      <c r="Q3" s="163" t="s">
        <v>70</v>
      </c>
      <c r="R3" s="163" t="s">
        <v>71</v>
      </c>
      <c r="S3" s="163" t="s">
        <v>72</v>
      </c>
      <c r="T3" s="163" t="s">
        <v>73</v>
      </c>
      <c r="U3" s="163" t="s">
        <v>74</v>
      </c>
      <c r="V3" s="163" t="s">
        <v>75</v>
      </c>
      <c r="W3" s="336" t="s">
        <v>158</v>
      </c>
      <c r="X3" s="811"/>
      <c r="Y3" s="813"/>
      <c r="Z3" s="813"/>
      <c r="AA3" s="813"/>
      <c r="AB3" s="813"/>
      <c r="AC3" s="813"/>
      <c r="AD3" s="815"/>
      <c r="AE3" s="815"/>
      <c r="AF3" s="337" t="s">
        <v>140</v>
      </c>
      <c r="AG3" s="337" t="s">
        <v>141</v>
      </c>
      <c r="AH3" s="337" t="s">
        <v>142</v>
      </c>
      <c r="AI3" s="818"/>
    </row>
    <row r="4" spans="1:35" ht="36" customHeight="1" thickBot="1">
      <c r="A4" s="473">
        <v>1</v>
      </c>
      <c r="B4" s="311"/>
      <c r="C4" s="311"/>
      <c r="D4" s="311"/>
      <c r="E4" s="311"/>
      <c r="F4" s="312"/>
      <c r="G4" s="819" t="s">
        <v>576</v>
      </c>
      <c r="H4" s="820"/>
      <c r="I4" s="823" t="s">
        <v>577</v>
      </c>
      <c r="J4" s="313" t="s">
        <v>59</v>
      </c>
      <c r="K4" s="314">
        <v>151</v>
      </c>
      <c r="L4" s="315">
        <v>153</v>
      </c>
      <c r="M4" s="315">
        <v>144</v>
      </c>
      <c r="N4" s="315">
        <v>95</v>
      </c>
      <c r="O4" s="315">
        <v>134</v>
      </c>
      <c r="P4" s="315">
        <v>98</v>
      </c>
      <c r="Q4" s="315">
        <v>148</v>
      </c>
      <c r="R4" s="315">
        <v>143</v>
      </c>
      <c r="S4" s="315">
        <v>178</v>
      </c>
      <c r="T4" s="315">
        <v>136</v>
      </c>
      <c r="U4" s="315">
        <v>101</v>
      </c>
      <c r="V4" s="316">
        <v>60</v>
      </c>
      <c r="W4" s="317">
        <f t="shared" ref="W4:W5" si="0">SUM(K4:V4)</f>
        <v>1541</v>
      </c>
      <c r="X4" s="335"/>
      <c r="Y4" s="335"/>
      <c r="Z4" s="335"/>
      <c r="AA4" s="335"/>
      <c r="AB4" s="335"/>
      <c r="AC4" s="335"/>
      <c r="AD4" s="335"/>
      <c r="AE4" s="335"/>
      <c r="AF4" s="335"/>
      <c r="AG4" s="335"/>
      <c r="AH4" s="335"/>
      <c r="AI4" s="335"/>
    </row>
    <row r="5" spans="1:35" ht="30.75" customHeight="1" thickBot="1">
      <c r="A5" s="169"/>
      <c r="B5" s="170"/>
      <c r="C5" s="170"/>
      <c r="D5" s="170"/>
      <c r="E5" s="170"/>
      <c r="F5" s="171"/>
      <c r="G5" s="821"/>
      <c r="H5" s="822"/>
      <c r="I5" s="824"/>
      <c r="J5" s="512" t="s">
        <v>125</v>
      </c>
      <c r="K5" s="513">
        <f>(9635732.4*K4)/W4</f>
        <v>944189.22284231021</v>
      </c>
      <c r="L5" s="513">
        <f>(9635732.4*L4)/W4</f>
        <v>956695.04036340048</v>
      </c>
      <c r="M5" s="513">
        <f>(9635732.4*M4)/W4</f>
        <v>900418.86151849455</v>
      </c>
      <c r="N5" s="513">
        <f>(9635732.4*N4)/W4</f>
        <v>594026.33225178451</v>
      </c>
      <c r="O5" s="513">
        <f>(9635732.4*O4)/W4</f>
        <v>837889.77391304355</v>
      </c>
      <c r="P5" s="513">
        <f>(9635732.4*P4)/W4</f>
        <v>612785.05853341985</v>
      </c>
      <c r="Q5" s="513">
        <f>(9635732.4*Q4)/W4</f>
        <v>925430.49656067486</v>
      </c>
      <c r="R5" s="513">
        <f>(9635732.4*R4)/W4</f>
        <v>894165.95275794936</v>
      </c>
      <c r="S5" s="513">
        <f>(9635732.4*S4)/W4</f>
        <v>1113017.7593770279</v>
      </c>
      <c r="T5" s="513">
        <f>(9635732.4*T4)/W4</f>
        <v>850395.5914341337</v>
      </c>
      <c r="U5" s="513">
        <f>(9635732.4*U4)/W4</f>
        <v>631543.7848150552</v>
      </c>
      <c r="V5" s="513">
        <f>(9635732.4*V4)/W4</f>
        <v>375174.52563270606</v>
      </c>
      <c r="W5" s="514">
        <f t="shared" si="0"/>
        <v>9635732.3999999985</v>
      </c>
      <c r="X5" s="335"/>
      <c r="Y5" s="335"/>
      <c r="Z5" s="335"/>
      <c r="AA5" s="335"/>
      <c r="AB5" s="335"/>
      <c r="AC5" s="335"/>
      <c r="AD5" s="335"/>
      <c r="AE5" s="335"/>
      <c r="AF5" s="335"/>
      <c r="AG5" s="335"/>
      <c r="AH5" s="335"/>
      <c r="AI5" s="335"/>
    </row>
    <row r="6" spans="1:35" ht="30.75" customHeight="1">
      <c r="A6" s="166"/>
      <c r="B6" s="165"/>
      <c r="C6" s="165"/>
      <c r="D6" s="165"/>
      <c r="E6" s="165"/>
      <c r="F6" s="167"/>
      <c r="G6" s="505"/>
      <c r="H6" s="506"/>
      <c r="I6" s="477"/>
      <c r="J6" s="507"/>
      <c r="K6" s="508"/>
      <c r="L6" s="509"/>
      <c r="M6" s="509"/>
      <c r="N6" s="509"/>
      <c r="O6" s="509"/>
      <c r="P6" s="509"/>
      <c r="Q6" s="509"/>
      <c r="R6" s="509"/>
      <c r="S6" s="509"/>
      <c r="T6" s="509"/>
      <c r="U6" s="509"/>
      <c r="V6" s="510"/>
      <c r="W6" s="511"/>
      <c r="X6" s="515" t="s">
        <v>590</v>
      </c>
      <c r="Y6" s="516">
        <v>924</v>
      </c>
      <c r="Z6" s="515" t="s">
        <v>591</v>
      </c>
      <c r="AA6" s="516">
        <v>211</v>
      </c>
      <c r="AB6" s="516">
        <v>4877</v>
      </c>
      <c r="AC6" s="516">
        <v>11</v>
      </c>
      <c r="AD6" s="517">
        <v>14</v>
      </c>
      <c r="AE6" s="517">
        <f>SUM(Y6*AD6)</f>
        <v>12936</v>
      </c>
      <c r="AF6" s="517">
        <v>4312</v>
      </c>
      <c r="AG6" s="517">
        <v>4312</v>
      </c>
      <c r="AH6" s="517">
        <v>4312</v>
      </c>
      <c r="AI6" s="518" t="s">
        <v>592</v>
      </c>
    </row>
    <row r="7" spans="1:35" ht="30.75" customHeight="1">
      <c r="A7" s="166"/>
      <c r="B7" s="165"/>
      <c r="C7" s="165"/>
      <c r="D7" s="165"/>
      <c r="E7" s="165"/>
      <c r="F7" s="167"/>
      <c r="G7" s="505"/>
      <c r="H7" s="506"/>
      <c r="I7" s="477"/>
      <c r="J7" s="507"/>
      <c r="K7" s="508"/>
      <c r="L7" s="509"/>
      <c r="M7" s="509"/>
      <c r="N7" s="509"/>
      <c r="O7" s="509"/>
      <c r="P7" s="509"/>
      <c r="Q7" s="509"/>
      <c r="R7" s="509"/>
      <c r="S7" s="509"/>
      <c r="T7" s="509"/>
      <c r="U7" s="509"/>
      <c r="V7" s="510"/>
      <c r="W7" s="511"/>
      <c r="X7" s="519" t="s">
        <v>593</v>
      </c>
      <c r="Y7" s="520">
        <v>20</v>
      </c>
      <c r="Z7" s="519" t="s">
        <v>594</v>
      </c>
      <c r="AA7" s="520">
        <v>232</v>
      </c>
      <c r="AB7" s="520">
        <v>4657</v>
      </c>
      <c r="AC7" s="520">
        <v>11</v>
      </c>
      <c r="AD7" s="521">
        <v>20</v>
      </c>
      <c r="AE7" s="517">
        <f>Y7*AD7</f>
        <v>400</v>
      </c>
      <c r="AF7" s="521">
        <v>300</v>
      </c>
      <c r="AG7" s="521"/>
      <c r="AH7" s="521"/>
      <c r="AI7" s="518" t="s">
        <v>592</v>
      </c>
    </row>
    <row r="8" spans="1:35" ht="30.75" customHeight="1">
      <c r="A8" s="166"/>
      <c r="B8" s="165"/>
      <c r="C8" s="165"/>
      <c r="D8" s="165"/>
      <c r="E8" s="165"/>
      <c r="F8" s="167"/>
      <c r="G8" s="505"/>
      <c r="H8" s="506"/>
      <c r="I8" s="477"/>
      <c r="J8" s="507"/>
      <c r="K8" s="508"/>
      <c r="L8" s="509"/>
      <c r="M8" s="509"/>
      <c r="N8" s="509"/>
      <c r="O8" s="509"/>
      <c r="P8" s="509"/>
      <c r="Q8" s="509"/>
      <c r="R8" s="509"/>
      <c r="S8" s="509"/>
      <c r="T8" s="509"/>
      <c r="U8" s="509"/>
      <c r="V8" s="510"/>
      <c r="W8" s="511"/>
      <c r="X8" s="515" t="s">
        <v>595</v>
      </c>
      <c r="Y8" s="516">
        <v>7</v>
      </c>
      <c r="Z8" s="515" t="s">
        <v>9</v>
      </c>
      <c r="AA8" s="515">
        <v>232</v>
      </c>
      <c r="AB8" s="516">
        <v>51236</v>
      </c>
      <c r="AC8" s="516">
        <v>11</v>
      </c>
      <c r="AD8" s="517">
        <v>3000</v>
      </c>
      <c r="AE8" s="517">
        <f>Y8*AD8</f>
        <v>21000</v>
      </c>
      <c r="AF8" s="517">
        <v>21000</v>
      </c>
      <c r="AG8" s="517"/>
      <c r="AH8" s="517"/>
      <c r="AI8" s="518" t="s">
        <v>592</v>
      </c>
    </row>
    <row r="9" spans="1:35" ht="30.75" customHeight="1">
      <c r="A9" s="166"/>
      <c r="B9" s="165"/>
      <c r="C9" s="165"/>
      <c r="D9" s="165"/>
      <c r="E9" s="165"/>
      <c r="F9" s="167"/>
      <c r="G9" s="505"/>
      <c r="H9" s="506"/>
      <c r="I9" s="477"/>
      <c r="J9" s="507"/>
      <c r="K9" s="508"/>
      <c r="L9" s="509"/>
      <c r="M9" s="509"/>
      <c r="N9" s="509"/>
      <c r="O9" s="509"/>
      <c r="P9" s="509"/>
      <c r="Q9" s="509"/>
      <c r="R9" s="509"/>
      <c r="S9" s="509"/>
      <c r="T9" s="509"/>
      <c r="U9" s="509"/>
      <c r="V9" s="510"/>
      <c r="W9" s="511"/>
      <c r="X9" s="518" t="s">
        <v>596</v>
      </c>
      <c r="Y9" s="516">
        <v>5</v>
      </c>
      <c r="Z9" s="515" t="s">
        <v>597</v>
      </c>
      <c r="AA9" s="516">
        <v>233</v>
      </c>
      <c r="AB9" s="516">
        <v>70443</v>
      </c>
      <c r="AC9" s="516">
        <v>11</v>
      </c>
      <c r="AD9" s="517">
        <v>300</v>
      </c>
      <c r="AE9" s="517">
        <f t="shared" ref="AE9:AE70" si="1">SUM(Y9*AD9)</f>
        <v>1500</v>
      </c>
      <c r="AF9" s="517">
        <v>1500</v>
      </c>
      <c r="AG9" s="517"/>
      <c r="AH9" s="517"/>
      <c r="AI9" s="518" t="s">
        <v>592</v>
      </c>
    </row>
    <row r="10" spans="1:35" ht="30.75" customHeight="1">
      <c r="A10" s="166"/>
      <c r="B10" s="165"/>
      <c r="C10" s="165"/>
      <c r="D10" s="165"/>
      <c r="E10" s="165"/>
      <c r="F10" s="167"/>
      <c r="G10" s="505"/>
      <c r="H10" s="506"/>
      <c r="I10" s="477"/>
      <c r="J10" s="507"/>
      <c r="K10" s="508"/>
      <c r="L10" s="509"/>
      <c r="M10" s="509"/>
      <c r="N10" s="509"/>
      <c r="O10" s="509"/>
      <c r="P10" s="509"/>
      <c r="Q10" s="509"/>
      <c r="R10" s="509"/>
      <c r="S10" s="509"/>
      <c r="T10" s="509"/>
      <c r="U10" s="509"/>
      <c r="V10" s="510"/>
      <c r="W10" s="511"/>
      <c r="X10" s="518" t="s">
        <v>598</v>
      </c>
      <c r="Y10" s="516">
        <v>225</v>
      </c>
      <c r="Z10" s="515" t="s">
        <v>599</v>
      </c>
      <c r="AA10" s="516">
        <v>241</v>
      </c>
      <c r="AB10" s="516">
        <v>56660</v>
      </c>
      <c r="AC10" s="516">
        <v>11</v>
      </c>
      <c r="AD10" s="517">
        <v>33</v>
      </c>
      <c r="AE10" s="517">
        <f t="shared" si="1"/>
        <v>7425</v>
      </c>
      <c r="AF10" s="517">
        <v>2475</v>
      </c>
      <c r="AG10" s="517">
        <v>2475</v>
      </c>
      <c r="AH10" s="517">
        <v>2475</v>
      </c>
      <c r="AI10" s="518" t="s">
        <v>592</v>
      </c>
    </row>
    <row r="11" spans="1:35" ht="30.75" customHeight="1">
      <c r="A11" s="166"/>
      <c r="B11" s="165"/>
      <c r="C11" s="165"/>
      <c r="D11" s="165"/>
      <c r="E11" s="165"/>
      <c r="F11" s="167"/>
      <c r="G11" s="505"/>
      <c r="H11" s="506"/>
      <c r="I11" s="477"/>
      <c r="J11" s="507"/>
      <c r="K11" s="508"/>
      <c r="L11" s="509"/>
      <c r="M11" s="509"/>
      <c r="N11" s="509"/>
      <c r="O11" s="509"/>
      <c r="P11" s="509"/>
      <c r="Q11" s="509"/>
      <c r="R11" s="509"/>
      <c r="S11" s="509"/>
      <c r="T11" s="509"/>
      <c r="U11" s="509"/>
      <c r="V11" s="510"/>
      <c r="W11" s="511"/>
      <c r="X11" s="518" t="s">
        <v>600</v>
      </c>
      <c r="Y11" s="516">
        <v>150</v>
      </c>
      <c r="Z11" s="515" t="s">
        <v>599</v>
      </c>
      <c r="AA11" s="516">
        <v>241</v>
      </c>
      <c r="AB11" s="516">
        <v>46427</v>
      </c>
      <c r="AC11" s="516">
        <v>11</v>
      </c>
      <c r="AD11" s="517">
        <v>36</v>
      </c>
      <c r="AE11" s="517">
        <f t="shared" si="1"/>
        <v>5400</v>
      </c>
      <c r="AF11" s="517">
        <v>1800</v>
      </c>
      <c r="AG11" s="517">
        <v>1800</v>
      </c>
      <c r="AH11" s="517">
        <v>1800</v>
      </c>
      <c r="AI11" s="518" t="s">
        <v>592</v>
      </c>
    </row>
    <row r="12" spans="1:35" ht="30.75" customHeight="1">
      <c r="A12" s="166"/>
      <c r="B12" s="165"/>
      <c r="C12" s="165"/>
      <c r="D12" s="165"/>
      <c r="E12" s="165"/>
      <c r="F12" s="167"/>
      <c r="G12" s="505"/>
      <c r="H12" s="506"/>
      <c r="I12" s="477"/>
      <c r="J12" s="507"/>
      <c r="K12" s="508"/>
      <c r="L12" s="509"/>
      <c r="M12" s="509"/>
      <c r="N12" s="509"/>
      <c r="O12" s="509"/>
      <c r="P12" s="509"/>
      <c r="Q12" s="509"/>
      <c r="R12" s="509"/>
      <c r="S12" s="509"/>
      <c r="T12" s="509"/>
      <c r="U12" s="509"/>
      <c r="V12" s="510"/>
      <c r="W12" s="511"/>
      <c r="X12" s="522" t="s">
        <v>601</v>
      </c>
      <c r="Y12" s="516">
        <v>12</v>
      </c>
      <c r="Z12" s="515" t="s">
        <v>602</v>
      </c>
      <c r="AA12" s="516">
        <v>241</v>
      </c>
      <c r="AB12" s="516">
        <v>32968</v>
      </c>
      <c r="AC12" s="516">
        <v>11</v>
      </c>
      <c r="AD12" s="517">
        <v>200</v>
      </c>
      <c r="AE12" s="517">
        <f t="shared" si="1"/>
        <v>2400</v>
      </c>
      <c r="AF12" s="517"/>
      <c r="AG12" s="517">
        <v>2400</v>
      </c>
      <c r="AH12" s="517"/>
      <c r="AI12" s="518" t="s">
        <v>592</v>
      </c>
    </row>
    <row r="13" spans="1:35" ht="30.75" customHeight="1">
      <c r="A13" s="166"/>
      <c r="B13" s="165"/>
      <c r="C13" s="165"/>
      <c r="D13" s="165"/>
      <c r="E13" s="165"/>
      <c r="F13" s="167"/>
      <c r="G13" s="505"/>
      <c r="H13" s="506"/>
      <c r="I13" s="477"/>
      <c r="J13" s="507"/>
      <c r="K13" s="508"/>
      <c r="L13" s="509"/>
      <c r="M13" s="509"/>
      <c r="N13" s="509"/>
      <c r="O13" s="509"/>
      <c r="P13" s="509"/>
      <c r="Q13" s="509"/>
      <c r="R13" s="509"/>
      <c r="S13" s="509"/>
      <c r="T13" s="509"/>
      <c r="U13" s="509"/>
      <c r="V13" s="510"/>
      <c r="W13" s="511"/>
      <c r="X13" s="522" t="s">
        <v>603</v>
      </c>
      <c r="Y13" s="516">
        <v>25</v>
      </c>
      <c r="Z13" s="515" t="s">
        <v>599</v>
      </c>
      <c r="AA13" s="516">
        <v>242</v>
      </c>
      <c r="AB13" s="516"/>
      <c r="AC13" s="516">
        <v>11</v>
      </c>
      <c r="AD13" s="517">
        <v>600</v>
      </c>
      <c r="AE13" s="517">
        <f t="shared" si="1"/>
        <v>15000</v>
      </c>
      <c r="AG13" s="517">
        <v>15000</v>
      </c>
      <c r="AH13" s="517"/>
      <c r="AI13" s="518" t="s">
        <v>592</v>
      </c>
    </row>
    <row r="14" spans="1:35" ht="30.75" customHeight="1">
      <c r="A14" s="166"/>
      <c r="B14" s="165"/>
      <c r="C14" s="165"/>
      <c r="D14" s="165"/>
      <c r="E14" s="165"/>
      <c r="F14" s="167"/>
      <c r="G14" s="505"/>
      <c r="H14" s="506"/>
      <c r="I14" s="477"/>
      <c r="J14" s="507"/>
      <c r="K14" s="508"/>
      <c r="L14" s="509"/>
      <c r="M14" s="509"/>
      <c r="N14" s="509"/>
      <c r="O14" s="509"/>
      <c r="P14" s="509"/>
      <c r="Q14" s="509"/>
      <c r="R14" s="509"/>
      <c r="S14" s="509"/>
      <c r="T14" s="509"/>
      <c r="U14" s="509"/>
      <c r="V14" s="510"/>
      <c r="W14" s="511"/>
      <c r="X14" s="522" t="s">
        <v>604</v>
      </c>
      <c r="Y14" s="516">
        <v>46</v>
      </c>
      <c r="Z14" s="515" t="s">
        <v>605</v>
      </c>
      <c r="AA14" s="516">
        <v>243</v>
      </c>
      <c r="AB14" s="516">
        <v>25393</v>
      </c>
      <c r="AC14" s="516">
        <v>11</v>
      </c>
      <c r="AD14" s="517">
        <v>150</v>
      </c>
      <c r="AE14" s="517">
        <f t="shared" si="1"/>
        <v>6900</v>
      </c>
      <c r="AF14" s="517"/>
      <c r="AG14" s="517">
        <v>2300</v>
      </c>
      <c r="AH14" s="517">
        <v>2300</v>
      </c>
      <c r="AI14" s="518" t="s">
        <v>592</v>
      </c>
    </row>
    <row r="15" spans="1:35" ht="30.75" customHeight="1">
      <c r="A15" s="166"/>
      <c r="B15" s="165"/>
      <c r="C15" s="165"/>
      <c r="D15" s="165"/>
      <c r="E15" s="165"/>
      <c r="F15" s="167"/>
      <c r="G15" s="505"/>
      <c r="H15" s="506"/>
      <c r="I15" s="477"/>
      <c r="J15" s="507"/>
      <c r="K15" s="508"/>
      <c r="L15" s="509"/>
      <c r="M15" s="509"/>
      <c r="N15" s="509"/>
      <c r="O15" s="509"/>
      <c r="P15" s="509"/>
      <c r="Q15" s="509"/>
      <c r="R15" s="509"/>
      <c r="S15" s="509"/>
      <c r="T15" s="509"/>
      <c r="U15" s="509"/>
      <c r="V15" s="510"/>
      <c r="W15" s="511"/>
      <c r="X15" s="519" t="s">
        <v>606</v>
      </c>
      <c r="Y15" s="520">
        <v>4</v>
      </c>
      <c r="Z15" s="519" t="s">
        <v>607</v>
      </c>
      <c r="AA15" s="520">
        <v>243</v>
      </c>
      <c r="AB15" s="520">
        <v>26910</v>
      </c>
      <c r="AC15" s="520">
        <v>11</v>
      </c>
      <c r="AD15" s="521">
        <v>23</v>
      </c>
      <c r="AE15" s="517">
        <f t="shared" si="1"/>
        <v>92</v>
      </c>
      <c r="AF15" s="521">
        <v>46</v>
      </c>
      <c r="AG15" s="521">
        <v>46</v>
      </c>
      <c r="AH15" s="521"/>
      <c r="AI15" s="518" t="s">
        <v>592</v>
      </c>
    </row>
    <row r="16" spans="1:35" ht="30.75" customHeight="1">
      <c r="A16" s="166"/>
      <c r="B16" s="165"/>
      <c r="C16" s="165"/>
      <c r="D16" s="165"/>
      <c r="E16" s="165"/>
      <c r="F16" s="167"/>
      <c r="G16" s="505"/>
      <c r="H16" s="506"/>
      <c r="I16" s="477"/>
      <c r="J16" s="507"/>
      <c r="K16" s="508"/>
      <c r="L16" s="509"/>
      <c r="M16" s="509"/>
      <c r="N16" s="509"/>
      <c r="O16" s="509"/>
      <c r="P16" s="509"/>
      <c r="Q16" s="509"/>
      <c r="R16" s="509"/>
      <c r="S16" s="509"/>
      <c r="T16" s="509"/>
      <c r="U16" s="509"/>
      <c r="V16" s="510"/>
      <c r="W16" s="511"/>
      <c r="X16" s="522" t="s">
        <v>608</v>
      </c>
      <c r="Y16" s="516">
        <v>1010</v>
      </c>
      <c r="Z16" s="515" t="s">
        <v>609</v>
      </c>
      <c r="AA16" s="516">
        <v>243</v>
      </c>
      <c r="AB16" s="516">
        <v>2191</v>
      </c>
      <c r="AC16" s="516">
        <v>11</v>
      </c>
      <c r="AD16" s="517">
        <v>0.51</v>
      </c>
      <c r="AE16" s="517">
        <f t="shared" si="1"/>
        <v>515.1</v>
      </c>
      <c r="AF16" s="517">
        <v>171.7</v>
      </c>
      <c r="AG16" s="517">
        <v>171.7</v>
      </c>
      <c r="AH16" s="517">
        <v>171.7</v>
      </c>
      <c r="AI16" s="518" t="s">
        <v>592</v>
      </c>
    </row>
    <row r="17" spans="1:35" ht="30.75" customHeight="1">
      <c r="A17" s="166"/>
      <c r="B17" s="165"/>
      <c r="C17" s="165"/>
      <c r="D17" s="165"/>
      <c r="E17" s="165"/>
      <c r="F17" s="167"/>
      <c r="G17" s="505"/>
      <c r="H17" s="506"/>
      <c r="I17" s="477"/>
      <c r="J17" s="507"/>
      <c r="K17" s="508"/>
      <c r="L17" s="509"/>
      <c r="M17" s="509"/>
      <c r="N17" s="509"/>
      <c r="O17" s="509"/>
      <c r="P17" s="509"/>
      <c r="Q17" s="509"/>
      <c r="R17" s="509"/>
      <c r="S17" s="509"/>
      <c r="T17" s="509"/>
      <c r="U17" s="509"/>
      <c r="V17" s="510"/>
      <c r="W17" s="511"/>
      <c r="X17" s="522" t="s">
        <v>610</v>
      </c>
      <c r="Y17" s="516">
        <v>860</v>
      </c>
      <c r="Z17" s="515" t="s">
        <v>611</v>
      </c>
      <c r="AA17" s="516">
        <v>243</v>
      </c>
      <c r="AB17" s="516">
        <v>2190</v>
      </c>
      <c r="AC17" s="516">
        <v>11</v>
      </c>
      <c r="AD17" s="517">
        <v>0.37</v>
      </c>
      <c r="AE17" s="517">
        <f t="shared" si="1"/>
        <v>318.2</v>
      </c>
      <c r="AF17" s="517">
        <v>109.76</v>
      </c>
      <c r="AG17" s="517">
        <v>109.76</v>
      </c>
      <c r="AH17" s="517">
        <v>109.76</v>
      </c>
      <c r="AI17" s="518" t="s">
        <v>592</v>
      </c>
    </row>
    <row r="18" spans="1:35" ht="30.75" customHeight="1">
      <c r="A18" s="166"/>
      <c r="B18" s="165"/>
      <c r="C18" s="165"/>
      <c r="D18" s="165"/>
      <c r="E18" s="165"/>
      <c r="F18" s="167"/>
      <c r="G18" s="505"/>
      <c r="H18" s="506"/>
      <c r="I18" s="477"/>
      <c r="J18" s="507"/>
      <c r="K18" s="508"/>
      <c r="L18" s="509"/>
      <c r="M18" s="509"/>
      <c r="N18" s="509"/>
      <c r="O18" s="509"/>
      <c r="P18" s="509"/>
      <c r="Q18" s="509"/>
      <c r="R18" s="509"/>
      <c r="S18" s="509"/>
      <c r="T18" s="509"/>
      <c r="U18" s="509"/>
      <c r="V18" s="510"/>
      <c r="W18" s="511"/>
      <c r="X18" s="522" t="s">
        <v>612</v>
      </c>
      <c r="Y18" s="516">
        <v>400</v>
      </c>
      <c r="Z18" s="515" t="s">
        <v>611</v>
      </c>
      <c r="AA18" s="516">
        <v>243</v>
      </c>
      <c r="AB18" s="516">
        <v>2188</v>
      </c>
      <c r="AC18" s="516">
        <v>11</v>
      </c>
      <c r="AD18" s="517">
        <v>0.34</v>
      </c>
      <c r="AE18" s="517">
        <f t="shared" si="1"/>
        <v>136</v>
      </c>
      <c r="AF18" s="517"/>
      <c r="AG18" s="517">
        <v>68</v>
      </c>
      <c r="AH18" s="517">
        <v>68</v>
      </c>
      <c r="AI18" s="518" t="s">
        <v>592</v>
      </c>
    </row>
    <row r="19" spans="1:35" ht="30.75" customHeight="1">
      <c r="A19" s="166"/>
      <c r="B19" s="165"/>
      <c r="C19" s="165"/>
      <c r="D19" s="165"/>
      <c r="E19" s="165"/>
      <c r="F19" s="167"/>
      <c r="G19" s="505"/>
      <c r="H19" s="506"/>
      <c r="I19" s="477"/>
      <c r="J19" s="507"/>
      <c r="K19" s="508"/>
      <c r="L19" s="509"/>
      <c r="M19" s="509"/>
      <c r="N19" s="509"/>
      <c r="O19" s="509"/>
      <c r="P19" s="509"/>
      <c r="Q19" s="509"/>
      <c r="R19" s="509"/>
      <c r="S19" s="509"/>
      <c r="T19" s="509"/>
      <c r="U19" s="509"/>
      <c r="V19" s="510"/>
      <c r="W19" s="511"/>
      <c r="X19" s="522" t="s">
        <v>613</v>
      </c>
      <c r="Y19" s="516">
        <v>1200</v>
      </c>
      <c r="Z19" s="515" t="s">
        <v>611</v>
      </c>
      <c r="AA19" s="516">
        <v>243</v>
      </c>
      <c r="AB19" s="516">
        <v>4811</v>
      </c>
      <c r="AC19" s="516">
        <v>11</v>
      </c>
      <c r="AD19" s="517">
        <v>0.53</v>
      </c>
      <c r="AE19" s="517">
        <f t="shared" si="1"/>
        <v>636</v>
      </c>
      <c r="AF19" s="517"/>
      <c r="AG19" s="517">
        <v>318</v>
      </c>
      <c r="AH19" s="517">
        <v>318</v>
      </c>
      <c r="AI19" s="518" t="s">
        <v>592</v>
      </c>
    </row>
    <row r="20" spans="1:35" ht="30.75" customHeight="1">
      <c r="A20" s="166"/>
      <c r="B20" s="165"/>
      <c r="C20" s="165"/>
      <c r="D20" s="165"/>
      <c r="E20" s="165"/>
      <c r="F20" s="167"/>
      <c r="G20" s="505"/>
      <c r="H20" s="506"/>
      <c r="I20" s="477"/>
      <c r="J20" s="507"/>
      <c r="K20" s="508"/>
      <c r="L20" s="509"/>
      <c r="M20" s="509"/>
      <c r="N20" s="509"/>
      <c r="O20" s="509"/>
      <c r="P20" s="509"/>
      <c r="Q20" s="509"/>
      <c r="R20" s="509"/>
      <c r="S20" s="509"/>
      <c r="T20" s="509"/>
      <c r="U20" s="509"/>
      <c r="V20" s="510"/>
      <c r="W20" s="511"/>
      <c r="X20" s="522" t="s">
        <v>614</v>
      </c>
      <c r="Y20" s="516">
        <v>600</v>
      </c>
      <c r="Z20" s="515" t="s">
        <v>611</v>
      </c>
      <c r="AA20" s="516">
        <v>243</v>
      </c>
      <c r="AB20" s="516">
        <v>2204</v>
      </c>
      <c r="AC20" s="516">
        <v>11</v>
      </c>
      <c r="AD20" s="517">
        <v>0.52</v>
      </c>
      <c r="AE20" s="517">
        <f t="shared" si="1"/>
        <v>312</v>
      </c>
      <c r="AF20" s="517">
        <v>104</v>
      </c>
      <c r="AG20" s="517">
        <v>104</v>
      </c>
      <c r="AH20" s="517">
        <v>104</v>
      </c>
      <c r="AI20" s="518" t="s">
        <v>592</v>
      </c>
    </row>
    <row r="21" spans="1:35" ht="30.75" customHeight="1">
      <c r="A21" s="166"/>
      <c r="B21" s="165"/>
      <c r="C21" s="165"/>
      <c r="D21" s="165"/>
      <c r="E21" s="165"/>
      <c r="F21" s="167"/>
      <c r="G21" s="505"/>
      <c r="H21" s="506"/>
      <c r="I21" s="477"/>
      <c r="J21" s="507"/>
      <c r="K21" s="508"/>
      <c r="L21" s="509"/>
      <c r="M21" s="509"/>
      <c r="N21" s="509"/>
      <c r="O21" s="509"/>
      <c r="P21" s="509"/>
      <c r="Q21" s="509"/>
      <c r="R21" s="509"/>
      <c r="S21" s="509"/>
      <c r="T21" s="509"/>
      <c r="U21" s="509"/>
      <c r="V21" s="510"/>
      <c r="W21" s="511"/>
      <c r="X21" s="522" t="s">
        <v>615</v>
      </c>
      <c r="Y21" s="516">
        <v>12</v>
      </c>
      <c r="Z21" s="515" t="s">
        <v>611</v>
      </c>
      <c r="AA21" s="516">
        <v>243</v>
      </c>
      <c r="AB21" s="516">
        <v>2114</v>
      </c>
      <c r="AC21" s="516">
        <v>11</v>
      </c>
      <c r="AD21" s="517">
        <v>12</v>
      </c>
      <c r="AE21" s="517">
        <f t="shared" si="1"/>
        <v>144</v>
      </c>
      <c r="AF21" s="517"/>
      <c r="AG21" s="517"/>
      <c r="AH21" s="517">
        <v>144</v>
      </c>
      <c r="AI21" s="518" t="s">
        <v>592</v>
      </c>
    </row>
    <row r="22" spans="1:35" ht="30.75" customHeight="1">
      <c r="A22" s="166"/>
      <c r="B22" s="165"/>
      <c r="C22" s="165"/>
      <c r="D22" s="165"/>
      <c r="E22" s="165"/>
      <c r="F22" s="167"/>
      <c r="G22" s="505"/>
      <c r="H22" s="506"/>
      <c r="I22" s="477"/>
      <c r="J22" s="507"/>
      <c r="K22" s="508"/>
      <c r="L22" s="509"/>
      <c r="M22" s="509"/>
      <c r="N22" s="509"/>
      <c r="O22" s="509"/>
      <c r="P22" s="509"/>
      <c r="Q22" s="509"/>
      <c r="R22" s="509"/>
      <c r="S22" s="509"/>
      <c r="T22" s="509"/>
      <c r="U22" s="509"/>
      <c r="V22" s="510"/>
      <c r="W22" s="511"/>
      <c r="X22" s="522" t="s">
        <v>616</v>
      </c>
      <c r="Y22" s="516">
        <v>24</v>
      </c>
      <c r="Z22" s="515" t="s">
        <v>611</v>
      </c>
      <c r="AA22" s="516">
        <v>244</v>
      </c>
      <c r="AB22" s="516">
        <v>2212</v>
      </c>
      <c r="AC22" s="516">
        <v>11</v>
      </c>
      <c r="AD22" s="517">
        <v>2.68</v>
      </c>
      <c r="AE22" s="517">
        <f t="shared" si="1"/>
        <v>64.320000000000007</v>
      </c>
      <c r="AF22" s="517">
        <v>64.319999999999993</v>
      </c>
      <c r="AG22" s="517"/>
      <c r="AH22" s="517"/>
      <c r="AI22" s="518" t="s">
        <v>592</v>
      </c>
    </row>
    <row r="23" spans="1:35" ht="30.75" customHeight="1">
      <c r="A23" s="166"/>
      <c r="B23" s="165"/>
      <c r="C23" s="165"/>
      <c r="D23" s="165"/>
      <c r="E23" s="165"/>
      <c r="F23" s="167"/>
      <c r="G23" s="505"/>
      <c r="H23" s="506"/>
      <c r="I23" s="477"/>
      <c r="J23" s="507"/>
      <c r="K23" s="508"/>
      <c r="L23" s="509"/>
      <c r="M23" s="509"/>
      <c r="N23" s="509"/>
      <c r="O23" s="509"/>
      <c r="P23" s="509"/>
      <c r="Q23" s="509"/>
      <c r="R23" s="509"/>
      <c r="S23" s="509"/>
      <c r="T23" s="509"/>
      <c r="U23" s="509"/>
      <c r="V23" s="510"/>
      <c r="W23" s="511"/>
      <c r="X23" s="523" t="s">
        <v>617</v>
      </c>
      <c r="Y23" s="520">
        <v>51</v>
      </c>
      <c r="Z23" s="519" t="s">
        <v>618</v>
      </c>
      <c r="AA23" s="520">
        <v>244</v>
      </c>
      <c r="AB23" s="520">
        <v>2209</v>
      </c>
      <c r="AC23" s="520">
        <v>11</v>
      </c>
      <c r="AD23" s="521">
        <v>31.5</v>
      </c>
      <c r="AE23" s="517">
        <f t="shared" si="1"/>
        <v>1606.5</v>
      </c>
      <c r="AF23" s="521">
        <v>535.5</v>
      </c>
      <c r="AG23" s="521">
        <v>535.5</v>
      </c>
      <c r="AH23" s="521">
        <v>535.5</v>
      </c>
      <c r="AI23" s="518" t="s">
        <v>592</v>
      </c>
    </row>
    <row r="24" spans="1:35" ht="30.75" customHeight="1">
      <c r="A24" s="166"/>
      <c r="B24" s="165"/>
      <c r="C24" s="165"/>
      <c r="D24" s="165"/>
      <c r="E24" s="165"/>
      <c r="F24" s="167"/>
      <c r="G24" s="505"/>
      <c r="H24" s="506"/>
      <c r="I24" s="477"/>
      <c r="J24" s="507"/>
      <c r="K24" s="508"/>
      <c r="L24" s="509"/>
      <c r="M24" s="509"/>
      <c r="N24" s="509"/>
      <c r="O24" s="509"/>
      <c r="P24" s="509"/>
      <c r="Q24" s="509"/>
      <c r="R24" s="509"/>
      <c r="S24" s="509"/>
      <c r="T24" s="509"/>
      <c r="U24" s="509"/>
      <c r="V24" s="510"/>
      <c r="W24" s="511"/>
      <c r="X24" s="523" t="s">
        <v>619</v>
      </c>
      <c r="Y24" s="516">
        <v>90</v>
      </c>
      <c r="Z24" s="515" t="s">
        <v>611</v>
      </c>
      <c r="AA24" s="516">
        <v>244</v>
      </c>
      <c r="AB24" s="516">
        <v>2210</v>
      </c>
      <c r="AC24" s="516">
        <v>11</v>
      </c>
      <c r="AD24" s="517">
        <v>32.75</v>
      </c>
      <c r="AE24" s="517">
        <f t="shared" si="1"/>
        <v>2947.5</v>
      </c>
      <c r="AF24" s="517">
        <v>982.5</v>
      </c>
      <c r="AG24" s="517">
        <v>982.5</v>
      </c>
      <c r="AH24" s="517">
        <v>982.5</v>
      </c>
      <c r="AI24" s="518" t="s">
        <v>592</v>
      </c>
    </row>
    <row r="25" spans="1:35" ht="30.75" customHeight="1">
      <c r="A25" s="166"/>
      <c r="B25" s="165"/>
      <c r="C25" s="165"/>
      <c r="D25" s="165"/>
      <c r="E25" s="165"/>
      <c r="F25" s="167"/>
      <c r="G25" s="505"/>
      <c r="H25" s="506"/>
      <c r="I25" s="477"/>
      <c r="J25" s="507"/>
      <c r="K25" s="508"/>
      <c r="L25" s="509"/>
      <c r="M25" s="509"/>
      <c r="N25" s="509"/>
      <c r="O25" s="509"/>
      <c r="P25" s="509"/>
      <c r="Q25" s="509"/>
      <c r="R25" s="509"/>
      <c r="S25" s="509"/>
      <c r="T25" s="509"/>
      <c r="U25" s="509"/>
      <c r="V25" s="510"/>
      <c r="W25" s="511"/>
      <c r="X25" s="522" t="s">
        <v>620</v>
      </c>
      <c r="Y25" s="516">
        <v>25</v>
      </c>
      <c r="Z25" s="515" t="s">
        <v>611</v>
      </c>
      <c r="AA25" s="516">
        <v>244</v>
      </c>
      <c r="AB25" s="516">
        <v>2213</v>
      </c>
      <c r="AC25" s="516">
        <v>11</v>
      </c>
      <c r="AD25" s="517">
        <v>1.1499999999999999</v>
      </c>
      <c r="AE25" s="517">
        <f t="shared" si="1"/>
        <v>28.749999999999996</v>
      </c>
      <c r="AF25" s="517">
        <v>28.75</v>
      </c>
      <c r="AG25" s="517"/>
      <c r="AH25" s="517"/>
      <c r="AI25" s="518" t="s">
        <v>592</v>
      </c>
    </row>
    <row r="26" spans="1:35" ht="30.75" customHeight="1">
      <c r="A26" s="166"/>
      <c r="B26" s="165"/>
      <c r="C26" s="165"/>
      <c r="D26" s="165"/>
      <c r="E26" s="165"/>
      <c r="F26" s="167"/>
      <c r="G26" s="505"/>
      <c r="H26" s="506"/>
      <c r="I26" s="477"/>
      <c r="J26" s="507"/>
      <c r="K26" s="508"/>
      <c r="L26" s="509"/>
      <c r="M26" s="509"/>
      <c r="N26" s="509"/>
      <c r="O26" s="509"/>
      <c r="P26" s="509"/>
      <c r="Q26" s="509"/>
      <c r="R26" s="509"/>
      <c r="S26" s="509"/>
      <c r="T26" s="509"/>
      <c r="U26" s="509"/>
      <c r="V26" s="510"/>
      <c r="W26" s="511"/>
      <c r="X26" s="522" t="s">
        <v>621</v>
      </c>
      <c r="Y26" s="516">
        <v>20</v>
      </c>
      <c r="Z26" s="515" t="s">
        <v>611</v>
      </c>
      <c r="AA26" s="516">
        <v>244</v>
      </c>
      <c r="AB26" s="516">
        <v>32766</v>
      </c>
      <c r="AC26" s="516">
        <v>11</v>
      </c>
      <c r="AD26" s="517">
        <v>11.67</v>
      </c>
      <c r="AE26" s="517">
        <f t="shared" si="1"/>
        <v>233.4</v>
      </c>
      <c r="AF26" s="517">
        <v>233.4</v>
      </c>
      <c r="AG26" s="517">
        <v>233</v>
      </c>
      <c r="AH26" s="517"/>
      <c r="AI26" s="518" t="s">
        <v>592</v>
      </c>
    </row>
    <row r="27" spans="1:35" ht="30.75" customHeight="1">
      <c r="A27" s="166"/>
      <c r="B27" s="165"/>
      <c r="C27" s="165"/>
      <c r="D27" s="165"/>
      <c r="E27" s="165"/>
      <c r="F27" s="167"/>
      <c r="G27" s="505"/>
      <c r="H27" s="506"/>
      <c r="I27" s="477"/>
      <c r="J27" s="507"/>
      <c r="K27" s="508"/>
      <c r="L27" s="509"/>
      <c r="M27" s="509"/>
      <c r="N27" s="509"/>
      <c r="O27" s="509"/>
      <c r="P27" s="509"/>
      <c r="Q27" s="509"/>
      <c r="R27" s="509"/>
      <c r="S27" s="509"/>
      <c r="T27" s="509"/>
      <c r="U27" s="509"/>
      <c r="V27" s="510"/>
      <c r="W27" s="511"/>
      <c r="X27" s="522" t="s">
        <v>622</v>
      </c>
      <c r="Y27" s="516">
        <v>8</v>
      </c>
      <c r="Z27" s="515" t="s">
        <v>611</v>
      </c>
      <c r="AA27" s="516">
        <v>244</v>
      </c>
      <c r="AB27" s="516">
        <v>4893</v>
      </c>
      <c r="AC27" s="516">
        <v>11</v>
      </c>
      <c r="AD27" s="517">
        <v>2.86</v>
      </c>
      <c r="AE27" s="517">
        <f t="shared" si="1"/>
        <v>22.88</v>
      </c>
      <c r="AF27" s="517">
        <v>22.88</v>
      </c>
      <c r="AG27" s="517"/>
      <c r="AH27" s="517"/>
      <c r="AI27" s="518" t="s">
        <v>592</v>
      </c>
    </row>
    <row r="28" spans="1:35" ht="30.75" customHeight="1">
      <c r="A28" s="166"/>
      <c r="B28" s="165"/>
      <c r="C28" s="165"/>
      <c r="D28" s="165"/>
      <c r="E28" s="165"/>
      <c r="F28" s="167"/>
      <c r="G28" s="505"/>
      <c r="H28" s="506"/>
      <c r="I28" s="477"/>
      <c r="J28" s="507"/>
      <c r="K28" s="508"/>
      <c r="L28" s="509"/>
      <c r="M28" s="509"/>
      <c r="N28" s="509"/>
      <c r="O28" s="509"/>
      <c r="P28" s="509"/>
      <c r="Q28" s="509"/>
      <c r="R28" s="509"/>
      <c r="S28" s="509"/>
      <c r="T28" s="509"/>
      <c r="U28" s="509"/>
      <c r="V28" s="510"/>
      <c r="W28" s="511"/>
      <c r="X28" s="515" t="s">
        <v>623</v>
      </c>
      <c r="Y28" s="516">
        <v>1</v>
      </c>
      <c r="Z28" s="515" t="s">
        <v>624</v>
      </c>
      <c r="AA28" s="516">
        <v>245</v>
      </c>
      <c r="AB28" s="516">
        <v>53640</v>
      </c>
      <c r="AC28" s="516">
        <v>11</v>
      </c>
      <c r="AD28" s="517">
        <v>550</v>
      </c>
      <c r="AE28" s="517">
        <f t="shared" si="1"/>
        <v>550</v>
      </c>
      <c r="AF28" s="517">
        <v>550</v>
      </c>
      <c r="AG28" s="517"/>
      <c r="AH28" s="517"/>
      <c r="AI28" s="518" t="s">
        <v>592</v>
      </c>
    </row>
    <row r="29" spans="1:35" ht="30.75" customHeight="1">
      <c r="A29" s="166"/>
      <c r="B29" s="165"/>
      <c r="C29" s="165"/>
      <c r="D29" s="165"/>
      <c r="E29" s="165"/>
      <c r="F29" s="167"/>
      <c r="G29" s="505"/>
      <c r="H29" s="506"/>
      <c r="I29" s="477"/>
      <c r="J29" s="507"/>
      <c r="K29" s="508"/>
      <c r="L29" s="509"/>
      <c r="M29" s="509"/>
      <c r="N29" s="509"/>
      <c r="O29" s="509"/>
      <c r="P29" s="509"/>
      <c r="Q29" s="509"/>
      <c r="R29" s="509"/>
      <c r="S29" s="509"/>
      <c r="T29" s="509"/>
      <c r="U29" s="509"/>
      <c r="V29" s="510"/>
      <c r="W29" s="511"/>
      <c r="X29" s="515" t="s">
        <v>623</v>
      </c>
      <c r="Y29" s="516">
        <v>1</v>
      </c>
      <c r="Z29" s="515" t="s">
        <v>624</v>
      </c>
      <c r="AA29" s="516">
        <v>245</v>
      </c>
      <c r="AB29" s="516">
        <v>33180</v>
      </c>
      <c r="AC29" s="516">
        <v>11</v>
      </c>
      <c r="AD29" s="517">
        <v>700</v>
      </c>
      <c r="AE29" s="517">
        <f t="shared" si="1"/>
        <v>700</v>
      </c>
      <c r="AF29" s="517">
        <v>700</v>
      </c>
      <c r="AG29" s="517"/>
      <c r="AH29" s="517"/>
      <c r="AI29" s="518" t="s">
        <v>592</v>
      </c>
    </row>
    <row r="30" spans="1:35" ht="30.75" customHeight="1">
      <c r="A30" s="166"/>
      <c r="B30" s="165"/>
      <c r="C30" s="165"/>
      <c r="D30" s="165"/>
      <c r="E30" s="165"/>
      <c r="F30" s="167"/>
      <c r="G30" s="505"/>
      <c r="H30" s="506"/>
      <c r="I30" s="477"/>
      <c r="J30" s="507"/>
      <c r="K30" s="508"/>
      <c r="L30" s="509"/>
      <c r="M30" s="509"/>
      <c r="N30" s="509"/>
      <c r="O30" s="509"/>
      <c r="P30" s="509"/>
      <c r="Q30" s="509"/>
      <c r="R30" s="509"/>
      <c r="S30" s="509"/>
      <c r="T30" s="509"/>
      <c r="U30" s="509"/>
      <c r="V30" s="510"/>
      <c r="W30" s="511"/>
      <c r="X30" s="522" t="s">
        <v>625</v>
      </c>
      <c r="Y30" s="516">
        <v>100</v>
      </c>
      <c r="Z30" s="515" t="s">
        <v>611</v>
      </c>
      <c r="AA30" s="516">
        <v>247</v>
      </c>
      <c r="AB30" s="516">
        <v>33068</v>
      </c>
      <c r="AC30" s="516">
        <v>11</v>
      </c>
      <c r="AD30" s="517">
        <v>1.75</v>
      </c>
      <c r="AE30" s="517">
        <f t="shared" si="1"/>
        <v>175</v>
      </c>
      <c r="AF30" s="517"/>
      <c r="AG30" s="517">
        <v>175</v>
      </c>
      <c r="AH30" s="517"/>
      <c r="AI30" s="518" t="s">
        <v>592</v>
      </c>
    </row>
    <row r="31" spans="1:35" ht="30.75" customHeight="1">
      <c r="A31" s="166"/>
      <c r="B31" s="165"/>
      <c r="C31" s="165"/>
      <c r="D31" s="165"/>
      <c r="E31" s="165"/>
      <c r="F31" s="167"/>
      <c r="G31" s="505"/>
      <c r="H31" s="506"/>
      <c r="I31" s="477"/>
      <c r="J31" s="507"/>
      <c r="K31" s="508"/>
      <c r="L31" s="509"/>
      <c r="M31" s="509"/>
      <c r="N31" s="509"/>
      <c r="O31" s="509"/>
      <c r="P31" s="509"/>
      <c r="Q31" s="509"/>
      <c r="R31" s="509"/>
      <c r="S31" s="509"/>
      <c r="T31" s="509"/>
      <c r="U31" s="509"/>
      <c r="V31" s="510"/>
      <c r="W31" s="511"/>
      <c r="X31" s="515" t="s">
        <v>626</v>
      </c>
      <c r="Y31" s="516">
        <v>12</v>
      </c>
      <c r="Z31" s="515" t="s">
        <v>611</v>
      </c>
      <c r="AA31" s="516">
        <v>253</v>
      </c>
      <c r="AB31" s="516">
        <v>1929</v>
      </c>
      <c r="AC31" s="516">
        <v>11</v>
      </c>
      <c r="AD31" s="517">
        <v>1600</v>
      </c>
      <c r="AE31" s="517">
        <f t="shared" si="1"/>
        <v>19200</v>
      </c>
      <c r="AF31" s="517"/>
      <c r="AG31" s="517">
        <v>19200</v>
      </c>
      <c r="AH31" s="517"/>
      <c r="AI31" s="518" t="s">
        <v>592</v>
      </c>
    </row>
    <row r="32" spans="1:35" ht="30.75" customHeight="1">
      <c r="A32" s="166"/>
      <c r="B32" s="165"/>
      <c r="C32" s="165"/>
      <c r="D32" s="165"/>
      <c r="E32" s="165"/>
      <c r="F32" s="167"/>
      <c r="G32" s="505"/>
      <c r="H32" s="506"/>
      <c r="I32" s="477"/>
      <c r="J32" s="507"/>
      <c r="K32" s="508"/>
      <c r="L32" s="509"/>
      <c r="M32" s="509"/>
      <c r="N32" s="509"/>
      <c r="O32" s="509"/>
      <c r="P32" s="509"/>
      <c r="Q32" s="509"/>
      <c r="R32" s="509"/>
      <c r="S32" s="509"/>
      <c r="T32" s="509"/>
      <c r="U32" s="509"/>
      <c r="V32" s="510"/>
      <c r="W32" s="511"/>
      <c r="X32" s="515" t="s">
        <v>627</v>
      </c>
      <c r="Y32" s="516">
        <v>36</v>
      </c>
      <c r="Z32" s="515" t="s">
        <v>628</v>
      </c>
      <c r="AA32" s="516">
        <v>254</v>
      </c>
      <c r="AB32" s="516">
        <v>5731</v>
      </c>
      <c r="AC32" s="516">
        <v>11</v>
      </c>
      <c r="AD32" s="517">
        <v>9.25</v>
      </c>
      <c r="AE32" s="517">
        <f t="shared" si="1"/>
        <v>333</v>
      </c>
      <c r="AF32" s="517">
        <v>111</v>
      </c>
      <c r="AG32" s="517">
        <v>111</v>
      </c>
      <c r="AH32" s="517">
        <v>111</v>
      </c>
      <c r="AI32" s="518" t="s">
        <v>592</v>
      </c>
    </row>
    <row r="33" spans="1:35" ht="30.75" customHeight="1">
      <c r="A33" s="166"/>
      <c r="B33" s="165"/>
      <c r="C33" s="165"/>
      <c r="D33" s="165"/>
      <c r="E33" s="165"/>
      <c r="F33" s="167"/>
      <c r="G33" s="505"/>
      <c r="H33" s="506"/>
      <c r="I33" s="477"/>
      <c r="J33" s="507"/>
      <c r="K33" s="508"/>
      <c r="L33" s="509"/>
      <c r="M33" s="509"/>
      <c r="N33" s="509"/>
      <c r="O33" s="509"/>
      <c r="P33" s="509"/>
      <c r="Q33" s="509"/>
      <c r="R33" s="509"/>
      <c r="S33" s="509"/>
      <c r="T33" s="509"/>
      <c r="U33" s="509"/>
      <c r="V33" s="510"/>
      <c r="W33" s="511"/>
      <c r="X33" s="522" t="s">
        <v>629</v>
      </c>
      <c r="Y33" s="516">
        <v>4</v>
      </c>
      <c r="Z33" s="515" t="s">
        <v>628</v>
      </c>
      <c r="AA33" s="516">
        <v>254</v>
      </c>
      <c r="AB33" s="516">
        <v>51633</v>
      </c>
      <c r="AC33" s="516">
        <v>11</v>
      </c>
      <c r="AD33" s="517">
        <v>64.150000000000006</v>
      </c>
      <c r="AE33" s="517">
        <f t="shared" si="1"/>
        <v>256.60000000000002</v>
      </c>
      <c r="AF33" s="517"/>
      <c r="AG33" s="517">
        <v>256.60000000000002</v>
      </c>
      <c r="AH33" s="517"/>
      <c r="AI33" s="518" t="s">
        <v>592</v>
      </c>
    </row>
    <row r="34" spans="1:35" ht="30.75" customHeight="1">
      <c r="A34" s="166"/>
      <c r="B34" s="165"/>
      <c r="C34" s="165"/>
      <c r="D34" s="165"/>
      <c r="E34" s="165"/>
      <c r="F34" s="167"/>
      <c r="G34" s="505"/>
      <c r="H34" s="506"/>
      <c r="I34" s="477"/>
      <c r="J34" s="507"/>
      <c r="K34" s="508"/>
      <c r="L34" s="509"/>
      <c r="M34" s="509"/>
      <c r="N34" s="509"/>
      <c r="O34" s="509"/>
      <c r="P34" s="509"/>
      <c r="Q34" s="509"/>
      <c r="R34" s="509"/>
      <c r="S34" s="509"/>
      <c r="T34" s="509"/>
      <c r="U34" s="509"/>
      <c r="V34" s="510"/>
      <c r="W34" s="511"/>
      <c r="X34" s="515" t="s">
        <v>630</v>
      </c>
      <c r="Y34" s="515">
        <v>1</v>
      </c>
      <c r="Z34" s="515" t="s">
        <v>611</v>
      </c>
      <c r="AA34" s="516">
        <v>254</v>
      </c>
      <c r="AB34" s="516">
        <v>41810</v>
      </c>
      <c r="AC34" s="516">
        <v>11</v>
      </c>
      <c r="AD34" s="517">
        <v>55</v>
      </c>
      <c r="AE34" s="517">
        <f t="shared" si="1"/>
        <v>55</v>
      </c>
      <c r="AF34" s="517"/>
      <c r="AG34" s="517">
        <v>55</v>
      </c>
      <c r="AH34" s="517"/>
      <c r="AI34" s="518" t="s">
        <v>592</v>
      </c>
    </row>
    <row r="35" spans="1:35" ht="30.75" customHeight="1">
      <c r="A35" s="166"/>
      <c r="B35" s="165"/>
      <c r="C35" s="165"/>
      <c r="D35" s="165"/>
      <c r="E35" s="165"/>
      <c r="F35" s="167"/>
      <c r="G35" s="505"/>
      <c r="H35" s="506"/>
      <c r="I35" s="477"/>
      <c r="J35" s="507"/>
      <c r="K35" s="508"/>
      <c r="L35" s="509"/>
      <c r="M35" s="509"/>
      <c r="N35" s="509"/>
      <c r="O35" s="509"/>
      <c r="P35" s="509"/>
      <c r="Q35" s="509"/>
      <c r="R35" s="509"/>
      <c r="S35" s="509"/>
      <c r="T35" s="509"/>
      <c r="U35" s="509"/>
      <c r="V35" s="510"/>
      <c r="W35" s="511"/>
      <c r="X35" s="515" t="s">
        <v>631</v>
      </c>
      <c r="Y35" s="516">
        <v>102</v>
      </c>
      <c r="Z35" s="515" t="s">
        <v>632</v>
      </c>
      <c r="AA35" s="516">
        <v>261</v>
      </c>
      <c r="AB35" s="516">
        <v>4894</v>
      </c>
      <c r="AC35" s="516">
        <v>11</v>
      </c>
      <c r="AD35" s="517">
        <v>15</v>
      </c>
      <c r="AE35" s="517">
        <f t="shared" si="1"/>
        <v>1530</v>
      </c>
      <c r="AF35" s="517">
        <v>510</v>
      </c>
      <c r="AG35" s="517">
        <v>510</v>
      </c>
      <c r="AH35" s="517">
        <v>510</v>
      </c>
      <c r="AI35" s="518" t="s">
        <v>592</v>
      </c>
    </row>
    <row r="36" spans="1:35" ht="30.75" customHeight="1">
      <c r="A36" s="166"/>
      <c r="B36" s="165"/>
      <c r="C36" s="165"/>
      <c r="D36" s="165"/>
      <c r="E36" s="165"/>
      <c r="F36" s="167"/>
      <c r="G36" s="505"/>
      <c r="H36" s="506"/>
      <c r="I36" s="477"/>
      <c r="J36" s="507"/>
      <c r="K36" s="508"/>
      <c r="L36" s="509"/>
      <c r="M36" s="509"/>
      <c r="N36" s="509"/>
      <c r="O36" s="509"/>
      <c r="P36" s="509"/>
      <c r="Q36" s="509"/>
      <c r="R36" s="509"/>
      <c r="S36" s="509"/>
      <c r="T36" s="509"/>
      <c r="U36" s="509"/>
      <c r="V36" s="510"/>
      <c r="W36" s="511"/>
      <c r="X36" s="515" t="s">
        <v>633</v>
      </c>
      <c r="Y36" s="516">
        <v>5</v>
      </c>
      <c r="Z36" s="515" t="s">
        <v>632</v>
      </c>
      <c r="AA36" s="516">
        <v>261</v>
      </c>
      <c r="AB36" s="516">
        <v>3617</v>
      </c>
      <c r="AC36" s="516">
        <v>11</v>
      </c>
      <c r="AD36" s="517">
        <v>85</v>
      </c>
      <c r="AE36" s="517">
        <f t="shared" si="1"/>
        <v>425</v>
      </c>
      <c r="AF36" s="517">
        <v>425</v>
      </c>
      <c r="AG36" s="517"/>
      <c r="AH36" s="517"/>
      <c r="AI36" s="518" t="s">
        <v>592</v>
      </c>
    </row>
    <row r="37" spans="1:35" ht="30.75" customHeight="1">
      <c r="A37" s="166"/>
      <c r="B37" s="165"/>
      <c r="C37" s="165"/>
      <c r="D37" s="165"/>
      <c r="E37" s="165"/>
      <c r="F37" s="167"/>
      <c r="G37" s="505"/>
      <c r="H37" s="506"/>
      <c r="I37" s="477"/>
      <c r="J37" s="507"/>
      <c r="K37" s="508"/>
      <c r="L37" s="509"/>
      <c r="M37" s="509"/>
      <c r="N37" s="509"/>
      <c r="O37" s="509"/>
      <c r="P37" s="509"/>
      <c r="Q37" s="509"/>
      <c r="R37" s="509"/>
      <c r="S37" s="509"/>
      <c r="T37" s="509"/>
      <c r="U37" s="509"/>
      <c r="V37" s="510"/>
      <c r="W37" s="511"/>
      <c r="X37" s="515" t="s">
        <v>634</v>
      </c>
      <c r="Y37" s="516">
        <v>18</v>
      </c>
      <c r="Z37" s="515" t="s">
        <v>635</v>
      </c>
      <c r="AA37" s="516">
        <v>262</v>
      </c>
      <c r="AB37" s="516">
        <v>14189</v>
      </c>
      <c r="AC37" s="516">
        <v>11</v>
      </c>
      <c r="AD37" s="517">
        <v>950</v>
      </c>
      <c r="AE37" s="517">
        <f t="shared" si="1"/>
        <v>17100</v>
      </c>
      <c r="AF37" s="517"/>
      <c r="AG37" s="517">
        <v>17100</v>
      </c>
      <c r="AH37" s="517"/>
      <c r="AI37" s="518" t="s">
        <v>592</v>
      </c>
    </row>
    <row r="38" spans="1:35" ht="30.75" customHeight="1">
      <c r="A38" s="166"/>
      <c r="B38" s="165"/>
      <c r="C38" s="165"/>
      <c r="D38" s="165"/>
      <c r="E38" s="165"/>
      <c r="F38" s="167"/>
      <c r="G38" s="505"/>
      <c r="H38" s="506"/>
      <c r="I38" s="477"/>
      <c r="J38" s="507"/>
      <c r="K38" s="508"/>
      <c r="L38" s="509"/>
      <c r="M38" s="509"/>
      <c r="N38" s="509"/>
      <c r="O38" s="509"/>
      <c r="P38" s="509"/>
      <c r="Q38" s="509"/>
      <c r="R38" s="509"/>
      <c r="S38" s="509"/>
      <c r="T38" s="509"/>
      <c r="U38" s="509"/>
      <c r="V38" s="510"/>
      <c r="W38" s="511"/>
      <c r="X38" s="522" t="s">
        <v>636</v>
      </c>
      <c r="Y38" s="516">
        <v>5</v>
      </c>
      <c r="Z38" s="515" t="s">
        <v>637</v>
      </c>
      <c r="AA38" s="516">
        <v>262</v>
      </c>
      <c r="AB38" s="516">
        <v>43474</v>
      </c>
      <c r="AC38" s="516">
        <v>11</v>
      </c>
      <c r="AD38" s="517">
        <v>110</v>
      </c>
      <c r="AE38" s="517">
        <f t="shared" si="1"/>
        <v>550</v>
      </c>
      <c r="AF38" s="517"/>
      <c r="AG38" s="517">
        <v>550</v>
      </c>
      <c r="AH38" s="517"/>
      <c r="AI38" s="518" t="s">
        <v>592</v>
      </c>
    </row>
    <row r="39" spans="1:35" ht="30.75" customHeight="1">
      <c r="A39" s="166"/>
      <c r="B39" s="165"/>
      <c r="C39" s="165"/>
      <c r="D39" s="165"/>
      <c r="E39" s="165"/>
      <c r="F39" s="167"/>
      <c r="G39" s="505"/>
      <c r="H39" s="506"/>
      <c r="I39" s="477"/>
      <c r="J39" s="507"/>
      <c r="K39" s="508"/>
      <c r="L39" s="509"/>
      <c r="M39" s="509"/>
      <c r="N39" s="509"/>
      <c r="O39" s="509"/>
      <c r="P39" s="509"/>
      <c r="Q39" s="509"/>
      <c r="R39" s="509"/>
      <c r="S39" s="509"/>
      <c r="T39" s="509"/>
      <c r="U39" s="509"/>
      <c r="V39" s="510"/>
      <c r="W39" s="511"/>
      <c r="X39" s="522" t="s">
        <v>638</v>
      </c>
      <c r="Y39" s="516">
        <v>1000</v>
      </c>
      <c r="Z39" s="515" t="s">
        <v>618</v>
      </c>
      <c r="AA39" s="516">
        <v>262</v>
      </c>
      <c r="AB39" s="516">
        <v>38247</v>
      </c>
      <c r="AC39" s="516">
        <v>11</v>
      </c>
      <c r="AD39" s="517">
        <v>50</v>
      </c>
      <c r="AE39" s="517">
        <f t="shared" si="1"/>
        <v>50000</v>
      </c>
      <c r="AF39" s="517"/>
      <c r="AH39" s="517">
        <v>50000</v>
      </c>
      <c r="AI39" s="518" t="s">
        <v>592</v>
      </c>
    </row>
    <row r="40" spans="1:35" ht="30.75" customHeight="1">
      <c r="A40" s="166"/>
      <c r="B40" s="165"/>
      <c r="C40" s="165"/>
      <c r="D40" s="165"/>
      <c r="E40" s="165"/>
      <c r="F40" s="167"/>
      <c r="G40" s="505"/>
      <c r="H40" s="506"/>
      <c r="I40" s="477"/>
      <c r="J40" s="507"/>
      <c r="K40" s="508"/>
      <c r="L40" s="509"/>
      <c r="M40" s="509"/>
      <c r="N40" s="509"/>
      <c r="O40" s="509"/>
      <c r="P40" s="509"/>
      <c r="Q40" s="509"/>
      <c r="R40" s="509"/>
      <c r="S40" s="509"/>
      <c r="T40" s="509"/>
      <c r="U40" s="509"/>
      <c r="V40" s="510"/>
      <c r="W40" s="511"/>
      <c r="X40" s="522" t="s">
        <v>639</v>
      </c>
      <c r="Y40" s="516">
        <v>350</v>
      </c>
      <c r="Z40" s="515" t="s">
        <v>611</v>
      </c>
      <c r="AA40" s="516">
        <v>262</v>
      </c>
      <c r="AB40" s="516">
        <v>33102</v>
      </c>
      <c r="AC40" s="516">
        <v>11</v>
      </c>
      <c r="AD40" s="517">
        <v>100</v>
      </c>
      <c r="AE40" s="517">
        <f t="shared" si="1"/>
        <v>35000</v>
      </c>
      <c r="AF40" s="517"/>
      <c r="AG40" s="517">
        <v>35000</v>
      </c>
      <c r="AH40" s="517"/>
      <c r="AI40" s="518" t="s">
        <v>592</v>
      </c>
    </row>
    <row r="41" spans="1:35" ht="30.75" customHeight="1">
      <c r="A41" s="166"/>
      <c r="B41" s="165"/>
      <c r="C41" s="165"/>
      <c r="D41" s="165"/>
      <c r="E41" s="165"/>
      <c r="F41" s="167"/>
      <c r="G41" s="505"/>
      <c r="H41" s="506"/>
      <c r="I41" s="477"/>
      <c r="J41" s="507"/>
      <c r="K41" s="508"/>
      <c r="L41" s="509"/>
      <c r="M41" s="509"/>
      <c r="N41" s="509"/>
      <c r="O41" s="509"/>
      <c r="P41" s="509"/>
      <c r="Q41" s="509"/>
      <c r="R41" s="509"/>
      <c r="S41" s="509"/>
      <c r="T41" s="509"/>
      <c r="U41" s="509"/>
      <c r="V41" s="510"/>
      <c r="W41" s="511"/>
      <c r="X41" s="515" t="s">
        <v>640</v>
      </c>
      <c r="Y41" s="516">
        <v>15</v>
      </c>
      <c r="Z41" s="515" t="s">
        <v>611</v>
      </c>
      <c r="AA41" s="516">
        <v>264</v>
      </c>
      <c r="AB41" s="516">
        <v>2229</v>
      </c>
      <c r="AC41" s="516">
        <v>11</v>
      </c>
      <c r="AD41" s="517">
        <v>25</v>
      </c>
      <c r="AE41" s="517">
        <f t="shared" si="1"/>
        <v>375</v>
      </c>
      <c r="AF41" s="517">
        <v>125</v>
      </c>
      <c r="AG41" s="517">
        <v>125</v>
      </c>
      <c r="AH41" s="517">
        <v>125</v>
      </c>
      <c r="AI41" s="518" t="s">
        <v>592</v>
      </c>
    </row>
    <row r="42" spans="1:35" ht="30.75" customHeight="1">
      <c r="A42" s="166"/>
      <c r="B42" s="165"/>
      <c r="C42" s="165"/>
      <c r="D42" s="165"/>
      <c r="E42" s="165"/>
      <c r="F42" s="167"/>
      <c r="G42" s="505"/>
      <c r="H42" s="506"/>
      <c r="I42" s="477"/>
      <c r="J42" s="507"/>
      <c r="K42" s="508"/>
      <c r="L42" s="509"/>
      <c r="M42" s="509"/>
      <c r="N42" s="509"/>
      <c r="O42" s="509"/>
      <c r="P42" s="509"/>
      <c r="Q42" s="509"/>
      <c r="R42" s="509"/>
      <c r="S42" s="509"/>
      <c r="T42" s="509"/>
      <c r="U42" s="509"/>
      <c r="V42" s="510"/>
      <c r="W42" s="511"/>
      <c r="X42" s="522" t="s">
        <v>641</v>
      </c>
      <c r="Y42" s="516">
        <v>24</v>
      </c>
      <c r="Z42" s="515" t="s">
        <v>611</v>
      </c>
      <c r="AA42" s="516">
        <v>267</v>
      </c>
      <c r="AB42" s="516">
        <v>27855</v>
      </c>
      <c r="AC42" s="516">
        <v>11</v>
      </c>
      <c r="AD42" s="517">
        <v>650</v>
      </c>
      <c r="AE42" s="517">
        <f t="shared" si="1"/>
        <v>15600</v>
      </c>
      <c r="AF42" s="517">
        <v>5200</v>
      </c>
      <c r="AG42" s="517">
        <v>5200</v>
      </c>
      <c r="AH42" s="517">
        <v>5200</v>
      </c>
      <c r="AI42" s="518" t="s">
        <v>592</v>
      </c>
    </row>
    <row r="43" spans="1:35" ht="30.75" customHeight="1">
      <c r="A43" s="166"/>
      <c r="B43" s="165"/>
      <c r="C43" s="165"/>
      <c r="D43" s="165"/>
      <c r="E43" s="165"/>
      <c r="F43" s="167"/>
      <c r="G43" s="505"/>
      <c r="H43" s="506"/>
      <c r="I43" s="477"/>
      <c r="J43" s="507"/>
      <c r="K43" s="508"/>
      <c r="L43" s="509"/>
      <c r="M43" s="509"/>
      <c r="N43" s="509"/>
      <c r="O43" s="509"/>
      <c r="P43" s="509"/>
      <c r="Q43" s="509"/>
      <c r="R43" s="509"/>
      <c r="S43" s="509"/>
      <c r="T43" s="509"/>
      <c r="U43" s="509"/>
      <c r="V43" s="510"/>
      <c r="W43" s="511"/>
      <c r="X43" s="522" t="s">
        <v>642</v>
      </c>
      <c r="Y43" s="516">
        <v>8</v>
      </c>
      <c r="Z43" s="515" t="s">
        <v>611</v>
      </c>
      <c r="AA43" s="516">
        <v>267</v>
      </c>
      <c r="AB43" s="516">
        <v>13550</v>
      </c>
      <c r="AC43" s="516">
        <v>11</v>
      </c>
      <c r="AD43" s="517">
        <v>370</v>
      </c>
      <c r="AE43" s="517">
        <f t="shared" si="1"/>
        <v>2960</v>
      </c>
      <c r="AF43" s="517">
        <v>1480</v>
      </c>
      <c r="AG43" s="517"/>
      <c r="AH43" s="517">
        <v>1480</v>
      </c>
      <c r="AI43" s="518" t="s">
        <v>592</v>
      </c>
    </row>
    <row r="44" spans="1:35" ht="30.75" customHeight="1">
      <c r="A44" s="166"/>
      <c r="B44" s="165"/>
      <c r="C44" s="165"/>
      <c r="D44" s="165"/>
      <c r="E44" s="165"/>
      <c r="F44" s="167"/>
      <c r="G44" s="505"/>
      <c r="H44" s="506"/>
      <c r="I44" s="477"/>
      <c r="J44" s="507"/>
      <c r="K44" s="508"/>
      <c r="L44" s="509"/>
      <c r="M44" s="509"/>
      <c r="N44" s="509"/>
      <c r="O44" s="509"/>
      <c r="P44" s="509"/>
      <c r="Q44" s="509"/>
      <c r="R44" s="509"/>
      <c r="S44" s="509"/>
      <c r="T44" s="509"/>
      <c r="U44" s="509"/>
      <c r="V44" s="510"/>
      <c r="W44" s="511"/>
      <c r="X44" s="522" t="s">
        <v>643</v>
      </c>
      <c r="Y44" s="516">
        <v>2</v>
      </c>
      <c r="Z44" s="515" t="s">
        <v>611</v>
      </c>
      <c r="AA44" s="516">
        <v>267</v>
      </c>
      <c r="AB44" s="516">
        <v>65124</v>
      </c>
      <c r="AC44" s="516">
        <v>11</v>
      </c>
      <c r="AD44" s="517">
        <v>2900</v>
      </c>
      <c r="AE44" s="517">
        <f t="shared" si="1"/>
        <v>5800</v>
      </c>
      <c r="AG44" s="517">
        <v>5800</v>
      </c>
      <c r="AH44" s="517"/>
      <c r="AI44" s="518" t="s">
        <v>592</v>
      </c>
    </row>
    <row r="45" spans="1:35" ht="30.75" customHeight="1">
      <c r="A45" s="166"/>
      <c r="B45" s="165"/>
      <c r="C45" s="165"/>
      <c r="D45" s="165"/>
      <c r="E45" s="165"/>
      <c r="F45" s="167"/>
      <c r="G45" s="505"/>
      <c r="H45" s="506"/>
      <c r="I45" s="477"/>
      <c r="J45" s="507"/>
      <c r="K45" s="508"/>
      <c r="L45" s="509"/>
      <c r="M45" s="509"/>
      <c r="N45" s="509"/>
      <c r="O45" s="509"/>
      <c r="P45" s="509"/>
      <c r="Q45" s="509"/>
      <c r="R45" s="509"/>
      <c r="S45" s="509"/>
      <c r="T45" s="509"/>
      <c r="U45" s="509"/>
      <c r="V45" s="510"/>
      <c r="W45" s="511"/>
      <c r="X45" s="522" t="s">
        <v>644</v>
      </c>
      <c r="Y45" s="516">
        <v>1</v>
      </c>
      <c r="Z45" s="515" t="s">
        <v>611</v>
      </c>
      <c r="AA45" s="516">
        <v>267</v>
      </c>
      <c r="AB45" s="516">
        <v>65134</v>
      </c>
      <c r="AC45" s="516">
        <v>11</v>
      </c>
      <c r="AD45" s="517">
        <v>2900</v>
      </c>
      <c r="AE45" s="517">
        <f t="shared" si="1"/>
        <v>2900</v>
      </c>
      <c r="AG45" s="517">
        <v>2900</v>
      </c>
      <c r="AH45" s="517"/>
      <c r="AI45" s="518" t="s">
        <v>592</v>
      </c>
    </row>
    <row r="46" spans="1:35" ht="30.75" customHeight="1">
      <c r="A46" s="166"/>
      <c r="B46" s="165"/>
      <c r="C46" s="165"/>
      <c r="D46" s="165"/>
      <c r="E46" s="165"/>
      <c r="F46" s="167"/>
      <c r="G46" s="505"/>
      <c r="H46" s="506"/>
      <c r="I46" s="477"/>
      <c r="J46" s="507"/>
      <c r="K46" s="508"/>
      <c r="L46" s="509"/>
      <c r="M46" s="509"/>
      <c r="N46" s="509"/>
      <c r="O46" s="509"/>
      <c r="P46" s="509"/>
      <c r="Q46" s="509"/>
      <c r="R46" s="509"/>
      <c r="S46" s="509"/>
      <c r="T46" s="509"/>
      <c r="U46" s="509"/>
      <c r="V46" s="510"/>
      <c r="W46" s="511"/>
      <c r="X46" s="522" t="s">
        <v>645</v>
      </c>
      <c r="Y46" s="516">
        <v>1</v>
      </c>
      <c r="Z46" s="515" t="s">
        <v>611</v>
      </c>
      <c r="AA46" s="516">
        <v>267</v>
      </c>
      <c r="AB46" s="516">
        <v>65126</v>
      </c>
      <c r="AC46" s="516">
        <v>11</v>
      </c>
      <c r="AD46" s="517">
        <v>2900</v>
      </c>
      <c r="AE46" s="517">
        <f t="shared" si="1"/>
        <v>2900</v>
      </c>
      <c r="AG46" s="517">
        <v>2900</v>
      </c>
      <c r="AH46" s="517"/>
      <c r="AI46" s="518" t="s">
        <v>592</v>
      </c>
    </row>
    <row r="47" spans="1:35" ht="30.75" customHeight="1">
      <c r="A47" s="166"/>
      <c r="B47" s="165"/>
      <c r="C47" s="165"/>
      <c r="D47" s="165"/>
      <c r="E47" s="165"/>
      <c r="F47" s="167"/>
      <c r="G47" s="505"/>
      <c r="H47" s="506"/>
      <c r="I47" s="477"/>
      <c r="J47" s="507"/>
      <c r="K47" s="508"/>
      <c r="L47" s="509"/>
      <c r="M47" s="509"/>
      <c r="N47" s="509"/>
      <c r="O47" s="509"/>
      <c r="P47" s="509"/>
      <c r="Q47" s="509"/>
      <c r="R47" s="509"/>
      <c r="S47" s="509"/>
      <c r="T47" s="509"/>
      <c r="U47" s="509"/>
      <c r="V47" s="510"/>
      <c r="W47" s="511"/>
      <c r="X47" s="522" t="s">
        <v>646</v>
      </c>
      <c r="Y47" s="516">
        <v>1</v>
      </c>
      <c r="Z47" s="515" t="s">
        <v>611</v>
      </c>
      <c r="AA47" s="516">
        <v>267</v>
      </c>
      <c r="AB47" s="516">
        <v>65127</v>
      </c>
      <c r="AC47" s="516">
        <v>11</v>
      </c>
      <c r="AD47" s="517">
        <v>2900</v>
      </c>
      <c r="AE47" s="517">
        <f t="shared" si="1"/>
        <v>2900</v>
      </c>
      <c r="AG47" s="517">
        <v>2900</v>
      </c>
      <c r="AH47" s="517">
        <v>2900</v>
      </c>
      <c r="AI47" s="518" t="s">
        <v>592</v>
      </c>
    </row>
    <row r="48" spans="1:35" ht="30.75" customHeight="1">
      <c r="A48" s="166"/>
      <c r="B48" s="165"/>
      <c r="C48" s="165"/>
      <c r="D48" s="165"/>
      <c r="E48" s="165"/>
      <c r="F48" s="167"/>
      <c r="G48" s="505"/>
      <c r="H48" s="506"/>
      <c r="I48" s="477"/>
      <c r="J48" s="507"/>
      <c r="K48" s="508"/>
      <c r="L48" s="509"/>
      <c r="M48" s="509"/>
      <c r="N48" s="509"/>
      <c r="O48" s="509"/>
      <c r="P48" s="509"/>
      <c r="Q48" s="509"/>
      <c r="R48" s="509"/>
      <c r="S48" s="509"/>
      <c r="T48" s="509"/>
      <c r="U48" s="509"/>
      <c r="V48" s="510"/>
      <c r="W48" s="511"/>
      <c r="X48" s="522" t="s">
        <v>647</v>
      </c>
      <c r="Y48" s="516">
        <v>1</v>
      </c>
      <c r="Z48" s="515" t="s">
        <v>611</v>
      </c>
      <c r="AA48" s="516">
        <v>267</v>
      </c>
      <c r="AB48" s="516">
        <v>65133</v>
      </c>
      <c r="AC48" s="516">
        <v>11</v>
      </c>
      <c r="AD48" s="517">
        <v>2900</v>
      </c>
      <c r="AE48" s="517">
        <f t="shared" si="1"/>
        <v>2900</v>
      </c>
      <c r="AH48" s="517">
        <v>2900</v>
      </c>
      <c r="AI48" s="518" t="s">
        <v>592</v>
      </c>
    </row>
    <row r="49" spans="1:35" ht="30.75" customHeight="1">
      <c r="A49" s="166"/>
      <c r="B49" s="165"/>
      <c r="C49" s="165"/>
      <c r="D49" s="165"/>
      <c r="E49" s="165"/>
      <c r="F49" s="167"/>
      <c r="G49" s="505"/>
      <c r="H49" s="506"/>
      <c r="I49" s="477"/>
      <c r="J49" s="507"/>
      <c r="K49" s="508"/>
      <c r="L49" s="509"/>
      <c r="M49" s="509"/>
      <c r="N49" s="509"/>
      <c r="O49" s="509"/>
      <c r="P49" s="509"/>
      <c r="Q49" s="509"/>
      <c r="R49" s="509"/>
      <c r="S49" s="509"/>
      <c r="T49" s="509"/>
      <c r="U49" s="509"/>
      <c r="V49" s="510"/>
      <c r="W49" s="511"/>
      <c r="X49" s="522" t="s">
        <v>648</v>
      </c>
      <c r="Y49" s="516">
        <v>1</v>
      </c>
      <c r="Z49" s="515" t="s">
        <v>611</v>
      </c>
      <c r="AA49" s="516">
        <v>267</v>
      </c>
      <c r="AB49" s="516">
        <v>65132</v>
      </c>
      <c r="AC49" s="516">
        <v>11</v>
      </c>
      <c r="AD49" s="517">
        <v>2900</v>
      </c>
      <c r="AE49" s="517">
        <f t="shared" si="1"/>
        <v>2900</v>
      </c>
      <c r="AH49" s="517">
        <v>2900</v>
      </c>
      <c r="AI49" s="518" t="s">
        <v>592</v>
      </c>
    </row>
    <row r="50" spans="1:35" ht="30.75" customHeight="1">
      <c r="A50" s="166"/>
      <c r="B50" s="165"/>
      <c r="C50" s="165"/>
      <c r="D50" s="165"/>
      <c r="E50" s="165"/>
      <c r="F50" s="167"/>
      <c r="G50" s="505"/>
      <c r="H50" s="506"/>
      <c r="I50" s="477"/>
      <c r="J50" s="507"/>
      <c r="K50" s="508"/>
      <c r="L50" s="509"/>
      <c r="M50" s="509"/>
      <c r="N50" s="509"/>
      <c r="O50" s="509"/>
      <c r="P50" s="509"/>
      <c r="Q50" s="509"/>
      <c r="R50" s="509"/>
      <c r="S50" s="509"/>
      <c r="T50" s="509"/>
      <c r="U50" s="509"/>
      <c r="V50" s="510"/>
      <c r="W50" s="511"/>
      <c r="X50" s="522" t="s">
        <v>649</v>
      </c>
      <c r="Y50" s="516">
        <v>6</v>
      </c>
      <c r="Z50" s="515" t="s">
        <v>611</v>
      </c>
      <c r="AA50" s="516">
        <v>267</v>
      </c>
      <c r="AB50" s="516">
        <v>10285</v>
      </c>
      <c r="AC50" s="516">
        <v>11</v>
      </c>
      <c r="AD50" s="517">
        <v>150</v>
      </c>
      <c r="AE50" s="517">
        <f t="shared" si="1"/>
        <v>900</v>
      </c>
      <c r="AH50" s="517">
        <v>900</v>
      </c>
      <c r="AI50" s="518" t="s">
        <v>592</v>
      </c>
    </row>
    <row r="51" spans="1:35" ht="30.75" customHeight="1">
      <c r="A51" s="166"/>
      <c r="B51" s="165"/>
      <c r="C51" s="165"/>
      <c r="D51" s="165"/>
      <c r="E51" s="165"/>
      <c r="F51" s="167"/>
      <c r="G51" s="505"/>
      <c r="H51" s="506"/>
      <c r="I51" s="477"/>
      <c r="J51" s="507"/>
      <c r="K51" s="508"/>
      <c r="L51" s="509"/>
      <c r="M51" s="509"/>
      <c r="N51" s="509"/>
      <c r="O51" s="509"/>
      <c r="P51" s="509"/>
      <c r="Q51" s="509"/>
      <c r="R51" s="509"/>
      <c r="S51" s="509"/>
      <c r="T51" s="509"/>
      <c r="U51" s="509"/>
      <c r="V51" s="510"/>
      <c r="W51" s="511"/>
      <c r="X51" s="522" t="s">
        <v>650</v>
      </c>
      <c r="Y51" s="516">
        <v>4</v>
      </c>
      <c r="Z51" s="515" t="s">
        <v>611</v>
      </c>
      <c r="AA51" s="516">
        <v>267</v>
      </c>
      <c r="AB51" s="516">
        <v>22114</v>
      </c>
      <c r="AC51" s="516">
        <v>11</v>
      </c>
      <c r="AD51" s="517">
        <v>196.85</v>
      </c>
      <c r="AE51" s="517">
        <f t="shared" si="1"/>
        <v>787.4</v>
      </c>
      <c r="AG51" s="517">
        <v>787.4</v>
      </c>
      <c r="AH51" s="517">
        <v>787.4</v>
      </c>
      <c r="AI51" s="518" t="s">
        <v>592</v>
      </c>
    </row>
    <row r="52" spans="1:35" ht="30.75" customHeight="1">
      <c r="A52" s="166"/>
      <c r="B52" s="165"/>
      <c r="C52" s="165"/>
      <c r="D52" s="165"/>
      <c r="E52" s="165"/>
      <c r="F52" s="167"/>
      <c r="G52" s="505"/>
      <c r="H52" s="506"/>
      <c r="I52" s="477"/>
      <c r="J52" s="507"/>
      <c r="K52" s="508"/>
      <c r="L52" s="509"/>
      <c r="M52" s="509"/>
      <c r="N52" s="509"/>
      <c r="O52" s="509"/>
      <c r="P52" s="509"/>
      <c r="Q52" s="509"/>
      <c r="R52" s="509"/>
      <c r="S52" s="509"/>
      <c r="T52" s="509"/>
      <c r="U52" s="509"/>
      <c r="V52" s="510"/>
      <c r="W52" s="511"/>
      <c r="X52" s="522" t="s">
        <v>651</v>
      </c>
      <c r="Y52" s="516">
        <v>2</v>
      </c>
      <c r="Z52" s="515" t="s">
        <v>611</v>
      </c>
      <c r="AA52" s="516">
        <v>267</v>
      </c>
      <c r="AB52" s="516">
        <v>38411</v>
      </c>
      <c r="AC52" s="516">
        <v>11</v>
      </c>
      <c r="AD52" s="517">
        <v>302.5</v>
      </c>
      <c r="AE52" s="517">
        <f t="shared" si="1"/>
        <v>605</v>
      </c>
      <c r="AH52" s="517">
        <v>605</v>
      </c>
      <c r="AI52" s="518" t="s">
        <v>592</v>
      </c>
    </row>
    <row r="53" spans="1:35" ht="30.75" customHeight="1">
      <c r="A53" s="166"/>
      <c r="B53" s="165"/>
      <c r="C53" s="165"/>
      <c r="D53" s="165"/>
      <c r="E53" s="165"/>
      <c r="F53" s="167"/>
      <c r="G53" s="505"/>
      <c r="H53" s="506"/>
      <c r="I53" s="477"/>
      <c r="J53" s="507"/>
      <c r="K53" s="508"/>
      <c r="L53" s="509"/>
      <c r="M53" s="509"/>
      <c r="N53" s="509"/>
      <c r="O53" s="509"/>
      <c r="P53" s="509"/>
      <c r="Q53" s="509"/>
      <c r="R53" s="509"/>
      <c r="S53" s="509"/>
      <c r="T53" s="509"/>
      <c r="U53" s="509"/>
      <c r="V53" s="510"/>
      <c r="W53" s="511"/>
      <c r="X53" s="522" t="s">
        <v>652</v>
      </c>
      <c r="Y53" s="516">
        <v>5</v>
      </c>
      <c r="Z53" s="515" t="s">
        <v>611</v>
      </c>
      <c r="AA53" s="516">
        <v>267</v>
      </c>
      <c r="AB53" s="516">
        <v>4961</v>
      </c>
      <c r="AC53" s="516">
        <v>11</v>
      </c>
      <c r="AD53" s="517">
        <v>324.35000000000002</v>
      </c>
      <c r="AE53" s="517">
        <f t="shared" si="1"/>
        <v>1621.75</v>
      </c>
      <c r="AH53" s="517">
        <v>1621.75</v>
      </c>
      <c r="AI53" s="518" t="s">
        <v>592</v>
      </c>
    </row>
    <row r="54" spans="1:35" ht="30.75" customHeight="1">
      <c r="A54" s="166"/>
      <c r="B54" s="165"/>
      <c r="C54" s="165"/>
      <c r="D54" s="165"/>
      <c r="E54" s="165"/>
      <c r="F54" s="167"/>
      <c r="G54" s="505"/>
      <c r="H54" s="506"/>
      <c r="I54" s="477"/>
      <c r="J54" s="507"/>
      <c r="K54" s="508"/>
      <c r="L54" s="509"/>
      <c r="M54" s="509"/>
      <c r="N54" s="509"/>
      <c r="O54" s="509"/>
      <c r="P54" s="509"/>
      <c r="Q54" s="509"/>
      <c r="R54" s="509"/>
      <c r="S54" s="509"/>
      <c r="T54" s="509"/>
      <c r="U54" s="509"/>
      <c r="V54" s="510"/>
      <c r="W54" s="511"/>
      <c r="X54" s="522" t="s">
        <v>653</v>
      </c>
      <c r="Y54" s="516">
        <v>3</v>
      </c>
      <c r="Z54" s="515" t="s">
        <v>611</v>
      </c>
      <c r="AA54" s="516">
        <v>267</v>
      </c>
      <c r="AB54" s="516">
        <v>22152</v>
      </c>
      <c r="AC54" s="516">
        <v>11</v>
      </c>
      <c r="AD54" s="517">
        <v>342.35</v>
      </c>
      <c r="AE54" s="517">
        <f t="shared" si="1"/>
        <v>1027.0500000000002</v>
      </c>
      <c r="AG54" s="517">
        <v>1027.05</v>
      </c>
      <c r="AH54" s="517"/>
      <c r="AI54" s="518" t="s">
        <v>592</v>
      </c>
    </row>
    <row r="55" spans="1:35" ht="30.75" customHeight="1">
      <c r="A55" s="166"/>
      <c r="B55" s="165"/>
      <c r="C55" s="165"/>
      <c r="D55" s="165"/>
      <c r="E55" s="165"/>
      <c r="F55" s="167"/>
      <c r="G55" s="505"/>
      <c r="H55" s="506"/>
      <c r="I55" s="477"/>
      <c r="J55" s="507"/>
      <c r="K55" s="508"/>
      <c r="L55" s="509"/>
      <c r="M55" s="509"/>
      <c r="N55" s="509"/>
      <c r="O55" s="509"/>
      <c r="P55" s="509"/>
      <c r="Q55" s="509"/>
      <c r="R55" s="509"/>
      <c r="S55" s="509"/>
      <c r="T55" s="509"/>
      <c r="U55" s="509"/>
      <c r="V55" s="510"/>
      <c r="W55" s="511"/>
      <c r="X55" s="522" t="s">
        <v>654</v>
      </c>
      <c r="Y55" s="516">
        <v>7</v>
      </c>
      <c r="Z55" s="515" t="s">
        <v>611</v>
      </c>
      <c r="AA55" s="516">
        <v>267</v>
      </c>
      <c r="AB55" s="516">
        <v>32505</v>
      </c>
      <c r="AC55" s="516">
        <v>11</v>
      </c>
      <c r="AD55" s="517">
        <v>345.15</v>
      </c>
      <c r="AE55" s="517">
        <f t="shared" si="1"/>
        <v>2416.0499999999997</v>
      </c>
      <c r="AH55" s="517">
        <v>2416.0500000000002</v>
      </c>
      <c r="AI55" s="518" t="s">
        <v>592</v>
      </c>
    </row>
    <row r="56" spans="1:35" ht="30.75" customHeight="1">
      <c r="A56" s="166"/>
      <c r="B56" s="165"/>
      <c r="C56" s="165"/>
      <c r="D56" s="165"/>
      <c r="E56" s="165"/>
      <c r="F56" s="167"/>
      <c r="G56" s="505"/>
      <c r="H56" s="506"/>
      <c r="I56" s="477"/>
      <c r="J56" s="507"/>
      <c r="K56" s="508"/>
      <c r="L56" s="509"/>
      <c r="M56" s="509"/>
      <c r="N56" s="509"/>
      <c r="O56" s="509"/>
      <c r="P56" s="509"/>
      <c r="Q56" s="509"/>
      <c r="R56" s="509"/>
      <c r="S56" s="509"/>
      <c r="T56" s="509"/>
      <c r="U56" s="509"/>
      <c r="V56" s="510"/>
      <c r="W56" s="511"/>
      <c r="X56" s="522" t="s">
        <v>655</v>
      </c>
      <c r="Y56" s="516">
        <v>5</v>
      </c>
      <c r="Z56" s="515" t="s">
        <v>611</v>
      </c>
      <c r="AA56" s="516">
        <v>267</v>
      </c>
      <c r="AB56" s="516">
        <v>4512</v>
      </c>
      <c r="AC56" s="516">
        <v>11</v>
      </c>
      <c r="AD56" s="517">
        <v>317.5</v>
      </c>
      <c r="AE56" s="517">
        <f t="shared" si="1"/>
        <v>1587.5</v>
      </c>
      <c r="AH56" s="517">
        <v>1587.5</v>
      </c>
      <c r="AI56" s="518" t="s">
        <v>592</v>
      </c>
    </row>
    <row r="57" spans="1:35" ht="30.75" customHeight="1">
      <c r="A57" s="166"/>
      <c r="B57" s="165"/>
      <c r="C57" s="165"/>
      <c r="D57" s="165"/>
      <c r="E57" s="165"/>
      <c r="F57" s="167"/>
      <c r="G57" s="505"/>
      <c r="H57" s="506"/>
      <c r="I57" s="477"/>
      <c r="J57" s="507"/>
      <c r="K57" s="508"/>
      <c r="L57" s="509"/>
      <c r="M57" s="509"/>
      <c r="N57" s="509"/>
      <c r="O57" s="509"/>
      <c r="P57" s="509"/>
      <c r="Q57" s="509"/>
      <c r="R57" s="509"/>
      <c r="S57" s="509"/>
      <c r="T57" s="509"/>
      <c r="U57" s="509"/>
      <c r="V57" s="510"/>
      <c r="W57" s="511"/>
      <c r="X57" s="522" t="s">
        <v>656</v>
      </c>
      <c r="Y57" s="516">
        <v>2</v>
      </c>
      <c r="Z57" s="515" t="s">
        <v>611</v>
      </c>
      <c r="AA57" s="516">
        <v>267</v>
      </c>
      <c r="AB57" s="516">
        <v>27923</v>
      </c>
      <c r="AC57" s="516">
        <v>11</v>
      </c>
      <c r="AD57" s="517">
        <v>550</v>
      </c>
      <c r="AE57" s="517">
        <f t="shared" si="1"/>
        <v>1100</v>
      </c>
      <c r="AF57" s="517"/>
      <c r="AH57" s="517">
        <v>1100</v>
      </c>
      <c r="AI57" s="518" t="s">
        <v>592</v>
      </c>
    </row>
    <row r="58" spans="1:35" ht="30.75" customHeight="1">
      <c r="A58" s="166"/>
      <c r="B58" s="165"/>
      <c r="C58" s="165"/>
      <c r="D58" s="165"/>
      <c r="E58" s="165"/>
      <c r="F58" s="167"/>
      <c r="G58" s="505"/>
      <c r="H58" s="506"/>
      <c r="I58" s="477"/>
      <c r="J58" s="507"/>
      <c r="K58" s="508"/>
      <c r="L58" s="509"/>
      <c r="M58" s="509"/>
      <c r="N58" s="509"/>
      <c r="O58" s="509"/>
      <c r="P58" s="509"/>
      <c r="Q58" s="509"/>
      <c r="R58" s="509"/>
      <c r="S58" s="509"/>
      <c r="T58" s="509"/>
      <c r="U58" s="509"/>
      <c r="V58" s="510"/>
      <c r="W58" s="511"/>
      <c r="X58" s="522" t="s">
        <v>657</v>
      </c>
      <c r="Y58" s="516">
        <v>1</v>
      </c>
      <c r="Z58" s="515" t="s">
        <v>611</v>
      </c>
      <c r="AA58" s="516">
        <v>267</v>
      </c>
      <c r="AB58" s="516">
        <v>65735</v>
      </c>
      <c r="AC58" s="516">
        <v>11</v>
      </c>
      <c r="AD58" s="517">
        <v>2000</v>
      </c>
      <c r="AE58" s="517">
        <f t="shared" si="1"/>
        <v>2000</v>
      </c>
      <c r="AF58" s="517"/>
      <c r="AH58" s="517">
        <v>2000</v>
      </c>
      <c r="AI58" s="518" t="s">
        <v>592</v>
      </c>
    </row>
    <row r="59" spans="1:35" ht="30.75" customHeight="1">
      <c r="A59" s="166"/>
      <c r="B59" s="165"/>
      <c r="C59" s="165"/>
      <c r="D59" s="165"/>
      <c r="E59" s="165"/>
      <c r="F59" s="167"/>
      <c r="G59" s="505"/>
      <c r="H59" s="506"/>
      <c r="I59" s="477"/>
      <c r="J59" s="507"/>
      <c r="K59" s="508"/>
      <c r="L59" s="509"/>
      <c r="M59" s="509"/>
      <c r="N59" s="509"/>
      <c r="O59" s="509"/>
      <c r="P59" s="509"/>
      <c r="Q59" s="509"/>
      <c r="R59" s="509"/>
      <c r="S59" s="509"/>
      <c r="T59" s="509"/>
      <c r="U59" s="509"/>
      <c r="V59" s="510"/>
      <c r="W59" s="511"/>
      <c r="X59" s="522" t="s">
        <v>658</v>
      </c>
      <c r="Y59" s="516">
        <v>2</v>
      </c>
      <c r="Z59" s="515" t="s">
        <v>611</v>
      </c>
      <c r="AA59" s="516">
        <v>267</v>
      </c>
      <c r="AB59" s="516">
        <v>65733</v>
      </c>
      <c r="AC59" s="516">
        <v>11</v>
      </c>
      <c r="AD59" s="517">
        <v>2000</v>
      </c>
      <c r="AE59" s="517">
        <f t="shared" si="1"/>
        <v>4000</v>
      </c>
      <c r="AF59" s="517"/>
      <c r="AH59" s="517">
        <v>4000</v>
      </c>
      <c r="AI59" s="518" t="s">
        <v>592</v>
      </c>
    </row>
    <row r="60" spans="1:35" ht="30.75" customHeight="1">
      <c r="A60" s="166"/>
      <c r="B60" s="165"/>
      <c r="C60" s="165"/>
      <c r="D60" s="165"/>
      <c r="E60" s="165"/>
      <c r="F60" s="167"/>
      <c r="G60" s="505"/>
      <c r="H60" s="506"/>
      <c r="I60" s="477"/>
      <c r="J60" s="507"/>
      <c r="K60" s="508"/>
      <c r="L60" s="509"/>
      <c r="M60" s="509"/>
      <c r="N60" s="509"/>
      <c r="O60" s="509"/>
      <c r="P60" s="509"/>
      <c r="Q60" s="509"/>
      <c r="R60" s="509"/>
      <c r="S60" s="509"/>
      <c r="T60" s="509"/>
      <c r="U60" s="509"/>
      <c r="V60" s="510"/>
      <c r="W60" s="511"/>
      <c r="X60" s="522" t="s">
        <v>659</v>
      </c>
      <c r="Y60" s="516">
        <v>1</v>
      </c>
      <c r="Z60" s="515" t="s">
        <v>611</v>
      </c>
      <c r="AA60" s="516">
        <v>267</v>
      </c>
      <c r="AB60" s="516">
        <v>65734</v>
      </c>
      <c r="AC60" s="516">
        <v>11</v>
      </c>
      <c r="AD60" s="517">
        <v>2000</v>
      </c>
      <c r="AE60" s="517">
        <f t="shared" si="1"/>
        <v>2000</v>
      </c>
      <c r="AF60" s="517"/>
      <c r="AH60" s="517">
        <v>2000</v>
      </c>
      <c r="AI60" s="518" t="s">
        <v>592</v>
      </c>
    </row>
    <row r="61" spans="1:35" ht="30.75" customHeight="1">
      <c r="A61" s="166"/>
      <c r="B61" s="165"/>
      <c r="C61" s="165"/>
      <c r="D61" s="165"/>
      <c r="E61" s="165"/>
      <c r="F61" s="167"/>
      <c r="G61" s="505"/>
      <c r="H61" s="506"/>
      <c r="I61" s="477"/>
      <c r="J61" s="507"/>
      <c r="K61" s="508"/>
      <c r="L61" s="509"/>
      <c r="M61" s="509"/>
      <c r="N61" s="509"/>
      <c r="O61" s="509"/>
      <c r="P61" s="509"/>
      <c r="Q61" s="509"/>
      <c r="R61" s="509"/>
      <c r="S61" s="509"/>
      <c r="T61" s="509"/>
      <c r="U61" s="509"/>
      <c r="V61" s="510"/>
      <c r="W61" s="511"/>
      <c r="X61" s="522" t="s">
        <v>660</v>
      </c>
      <c r="Y61" s="516">
        <v>2</v>
      </c>
      <c r="Z61" s="515" t="s">
        <v>611</v>
      </c>
      <c r="AA61" s="516">
        <v>267</v>
      </c>
      <c r="AB61" s="516">
        <v>65123</v>
      </c>
      <c r="AC61" s="516">
        <v>11</v>
      </c>
      <c r="AD61" s="517">
        <v>1900</v>
      </c>
      <c r="AE61" s="517">
        <f t="shared" si="1"/>
        <v>3800</v>
      </c>
      <c r="AF61" s="517"/>
      <c r="AH61" s="517">
        <v>3800</v>
      </c>
      <c r="AI61" s="518" t="s">
        <v>592</v>
      </c>
    </row>
    <row r="62" spans="1:35" ht="30.75" customHeight="1">
      <c r="A62" s="166"/>
      <c r="B62" s="165"/>
      <c r="C62" s="165"/>
      <c r="D62" s="165"/>
      <c r="E62" s="165"/>
      <c r="F62" s="167"/>
      <c r="G62" s="505"/>
      <c r="H62" s="506"/>
      <c r="I62" s="477"/>
      <c r="J62" s="507"/>
      <c r="K62" s="508"/>
      <c r="L62" s="509"/>
      <c r="M62" s="509"/>
      <c r="N62" s="509"/>
      <c r="O62" s="509"/>
      <c r="P62" s="509"/>
      <c r="Q62" s="509"/>
      <c r="R62" s="509"/>
      <c r="S62" s="509"/>
      <c r="T62" s="509"/>
      <c r="U62" s="509"/>
      <c r="V62" s="510"/>
      <c r="W62" s="511"/>
      <c r="X62" s="522" t="s">
        <v>661</v>
      </c>
      <c r="Y62" s="516">
        <v>1</v>
      </c>
      <c r="Z62" s="515" t="s">
        <v>611</v>
      </c>
      <c r="AA62" s="516">
        <v>267</v>
      </c>
      <c r="AB62" s="516">
        <v>65122</v>
      </c>
      <c r="AC62" s="516">
        <v>11</v>
      </c>
      <c r="AD62" s="517">
        <v>1900</v>
      </c>
      <c r="AE62" s="517">
        <f t="shared" si="1"/>
        <v>1900</v>
      </c>
      <c r="AF62" s="517"/>
      <c r="AH62" s="517">
        <v>1900</v>
      </c>
      <c r="AI62" s="518" t="s">
        <v>592</v>
      </c>
    </row>
    <row r="63" spans="1:35" ht="30.75" customHeight="1">
      <c r="A63" s="166"/>
      <c r="B63" s="165"/>
      <c r="C63" s="165"/>
      <c r="D63" s="165"/>
      <c r="E63" s="165"/>
      <c r="F63" s="167"/>
      <c r="G63" s="505"/>
      <c r="H63" s="506"/>
      <c r="I63" s="477"/>
      <c r="J63" s="507"/>
      <c r="K63" s="508"/>
      <c r="L63" s="509"/>
      <c r="M63" s="509"/>
      <c r="N63" s="509"/>
      <c r="O63" s="509"/>
      <c r="P63" s="509"/>
      <c r="Q63" s="509"/>
      <c r="R63" s="509"/>
      <c r="S63" s="509"/>
      <c r="T63" s="509"/>
      <c r="U63" s="509"/>
      <c r="V63" s="510"/>
      <c r="W63" s="511"/>
      <c r="X63" s="522" t="s">
        <v>662</v>
      </c>
      <c r="Y63" s="516">
        <v>1</v>
      </c>
      <c r="Z63" s="515" t="s">
        <v>611</v>
      </c>
      <c r="AA63" s="516">
        <v>267</v>
      </c>
      <c r="AB63" s="516">
        <v>65117</v>
      </c>
      <c r="AC63" s="516">
        <v>11</v>
      </c>
      <c r="AD63" s="517">
        <v>1900</v>
      </c>
      <c r="AE63" s="517">
        <f t="shared" si="1"/>
        <v>1900</v>
      </c>
      <c r="AF63" s="517"/>
      <c r="AH63" s="517">
        <v>1900</v>
      </c>
      <c r="AI63" s="518" t="s">
        <v>592</v>
      </c>
    </row>
    <row r="64" spans="1:35" ht="30.75" customHeight="1">
      <c r="A64" s="166"/>
      <c r="B64" s="165"/>
      <c r="C64" s="165"/>
      <c r="D64" s="165"/>
      <c r="E64" s="165"/>
      <c r="F64" s="167"/>
      <c r="G64" s="505"/>
      <c r="H64" s="506"/>
      <c r="I64" s="477"/>
      <c r="J64" s="507"/>
      <c r="K64" s="508"/>
      <c r="L64" s="509"/>
      <c r="M64" s="509"/>
      <c r="N64" s="509"/>
      <c r="O64" s="509"/>
      <c r="P64" s="509"/>
      <c r="Q64" s="509"/>
      <c r="R64" s="509"/>
      <c r="S64" s="509"/>
      <c r="T64" s="509"/>
      <c r="U64" s="509"/>
      <c r="V64" s="510"/>
      <c r="W64" s="511"/>
      <c r="X64" s="522" t="s">
        <v>663</v>
      </c>
      <c r="Y64" s="516">
        <v>1</v>
      </c>
      <c r="Z64" s="515" t="s">
        <v>611</v>
      </c>
      <c r="AA64" s="516">
        <v>267</v>
      </c>
      <c r="AB64" s="516">
        <v>4318</v>
      </c>
      <c r="AC64" s="516">
        <v>11</v>
      </c>
      <c r="AD64" s="517">
        <v>345</v>
      </c>
      <c r="AE64" s="517">
        <f t="shared" si="1"/>
        <v>345</v>
      </c>
      <c r="AF64" s="517"/>
      <c r="AH64" s="517">
        <v>345</v>
      </c>
      <c r="AI64" s="518" t="s">
        <v>592</v>
      </c>
    </row>
    <row r="65" spans="1:35" ht="30.75" customHeight="1">
      <c r="A65" s="166"/>
      <c r="B65" s="165"/>
      <c r="C65" s="165"/>
      <c r="D65" s="165"/>
      <c r="E65" s="165"/>
      <c r="F65" s="167"/>
      <c r="G65" s="505"/>
      <c r="H65" s="506"/>
      <c r="I65" s="477"/>
      <c r="J65" s="507"/>
      <c r="K65" s="508"/>
      <c r="L65" s="509"/>
      <c r="M65" s="509"/>
      <c r="N65" s="509"/>
      <c r="O65" s="509"/>
      <c r="P65" s="509"/>
      <c r="Q65" s="509"/>
      <c r="R65" s="509"/>
      <c r="S65" s="509"/>
      <c r="T65" s="509"/>
      <c r="U65" s="509"/>
      <c r="V65" s="510"/>
      <c r="W65" s="511"/>
      <c r="X65" s="522" t="s">
        <v>664</v>
      </c>
      <c r="Y65" s="516">
        <v>3</v>
      </c>
      <c r="Z65" s="515" t="s">
        <v>611</v>
      </c>
      <c r="AA65" s="516">
        <v>267</v>
      </c>
      <c r="AB65" s="516">
        <v>27850</v>
      </c>
      <c r="AC65" s="516">
        <v>11</v>
      </c>
      <c r="AD65" s="517">
        <v>1000</v>
      </c>
      <c r="AE65" s="517">
        <f t="shared" si="1"/>
        <v>3000</v>
      </c>
      <c r="AF65" s="517"/>
      <c r="AG65" s="517"/>
      <c r="AH65" s="517">
        <v>3000</v>
      </c>
      <c r="AI65" s="518" t="s">
        <v>592</v>
      </c>
    </row>
    <row r="66" spans="1:35" ht="30.75" customHeight="1">
      <c r="A66" s="166"/>
      <c r="B66" s="165"/>
      <c r="C66" s="165"/>
      <c r="D66" s="165"/>
      <c r="E66" s="165"/>
      <c r="F66" s="167"/>
      <c r="G66" s="505"/>
      <c r="H66" s="506"/>
      <c r="I66" s="477"/>
      <c r="J66" s="507"/>
      <c r="K66" s="508"/>
      <c r="L66" s="509"/>
      <c r="M66" s="509"/>
      <c r="N66" s="509"/>
      <c r="O66" s="509"/>
      <c r="P66" s="509"/>
      <c r="Q66" s="509"/>
      <c r="R66" s="509"/>
      <c r="S66" s="509"/>
      <c r="T66" s="509"/>
      <c r="U66" s="509"/>
      <c r="V66" s="510"/>
      <c r="W66" s="511"/>
      <c r="X66" s="522" t="s">
        <v>665</v>
      </c>
      <c r="Y66" s="516">
        <v>2</v>
      </c>
      <c r="Z66" s="515" t="s">
        <v>611</v>
      </c>
      <c r="AA66" s="516">
        <v>267</v>
      </c>
      <c r="AB66" s="516">
        <v>65737</v>
      </c>
      <c r="AC66" s="516">
        <v>11</v>
      </c>
      <c r="AD66" s="517">
        <v>2700</v>
      </c>
      <c r="AE66" s="517">
        <f t="shared" si="1"/>
        <v>5400</v>
      </c>
      <c r="AF66" s="517"/>
      <c r="AG66" s="517"/>
      <c r="AH66" s="517">
        <v>8100</v>
      </c>
      <c r="AI66" s="518" t="s">
        <v>592</v>
      </c>
    </row>
    <row r="67" spans="1:35" ht="30.75" customHeight="1">
      <c r="A67" s="166"/>
      <c r="B67" s="165"/>
      <c r="C67" s="165"/>
      <c r="D67" s="165"/>
      <c r="E67" s="165"/>
      <c r="F67" s="167"/>
      <c r="G67" s="505"/>
      <c r="H67" s="506"/>
      <c r="I67" s="477"/>
      <c r="J67" s="507"/>
      <c r="K67" s="508"/>
      <c r="L67" s="509"/>
      <c r="M67" s="509"/>
      <c r="N67" s="509"/>
      <c r="O67" s="509"/>
      <c r="P67" s="509"/>
      <c r="Q67" s="509"/>
      <c r="R67" s="509"/>
      <c r="S67" s="509"/>
      <c r="T67" s="509"/>
      <c r="U67" s="509"/>
      <c r="V67" s="510"/>
      <c r="W67" s="511"/>
      <c r="X67" s="522" t="s">
        <v>666</v>
      </c>
      <c r="Y67" s="516">
        <v>1</v>
      </c>
      <c r="Z67" s="515" t="s">
        <v>611</v>
      </c>
      <c r="AA67" s="516">
        <v>267</v>
      </c>
      <c r="AB67" s="516">
        <v>65738</v>
      </c>
      <c r="AC67" s="516">
        <v>11</v>
      </c>
      <c r="AD67" s="517">
        <v>2700</v>
      </c>
      <c r="AE67" s="517">
        <f t="shared" si="1"/>
        <v>2700</v>
      </c>
      <c r="AF67" s="517"/>
      <c r="AG67" s="517"/>
      <c r="AH67" s="517">
        <v>2700</v>
      </c>
      <c r="AI67" s="518" t="s">
        <v>592</v>
      </c>
    </row>
    <row r="68" spans="1:35" ht="30.75" customHeight="1">
      <c r="A68" s="166"/>
      <c r="B68" s="165"/>
      <c r="C68" s="165"/>
      <c r="D68" s="165"/>
      <c r="E68" s="165"/>
      <c r="F68" s="167"/>
      <c r="G68" s="505"/>
      <c r="H68" s="506"/>
      <c r="I68" s="477"/>
      <c r="J68" s="507"/>
      <c r="K68" s="508"/>
      <c r="L68" s="509"/>
      <c r="M68" s="509"/>
      <c r="N68" s="509"/>
      <c r="O68" s="509"/>
      <c r="P68" s="509"/>
      <c r="Q68" s="509"/>
      <c r="R68" s="509"/>
      <c r="S68" s="509"/>
      <c r="T68" s="509"/>
      <c r="U68" s="509"/>
      <c r="V68" s="510"/>
      <c r="W68" s="511"/>
      <c r="X68" s="522" t="s">
        <v>667</v>
      </c>
      <c r="Y68" s="516">
        <v>1</v>
      </c>
      <c r="Z68" s="515" t="s">
        <v>611</v>
      </c>
      <c r="AA68" s="516">
        <v>267</v>
      </c>
      <c r="AB68" s="516">
        <v>65739</v>
      </c>
      <c r="AC68" s="516">
        <v>11</v>
      </c>
      <c r="AD68" s="517">
        <v>2700</v>
      </c>
      <c r="AE68" s="517">
        <f t="shared" si="1"/>
        <v>2700</v>
      </c>
      <c r="AF68" s="517"/>
      <c r="AG68" s="517"/>
      <c r="AH68" s="517">
        <v>2700</v>
      </c>
      <c r="AI68" s="518" t="s">
        <v>592</v>
      </c>
    </row>
    <row r="69" spans="1:35" ht="30.75" customHeight="1">
      <c r="A69" s="166"/>
      <c r="B69" s="165"/>
      <c r="C69" s="165"/>
      <c r="D69" s="165"/>
      <c r="E69" s="165"/>
      <c r="F69" s="167"/>
      <c r="G69" s="505"/>
      <c r="H69" s="506"/>
      <c r="I69" s="477"/>
      <c r="J69" s="507"/>
      <c r="K69" s="508"/>
      <c r="L69" s="509"/>
      <c r="M69" s="509"/>
      <c r="N69" s="509"/>
      <c r="O69" s="509"/>
      <c r="P69" s="509"/>
      <c r="Q69" s="509"/>
      <c r="R69" s="509"/>
      <c r="S69" s="509"/>
      <c r="T69" s="509"/>
      <c r="U69" s="509"/>
      <c r="V69" s="510"/>
      <c r="W69" s="511"/>
      <c r="X69" s="522" t="s">
        <v>668</v>
      </c>
      <c r="Y69" s="516">
        <v>1</v>
      </c>
      <c r="Z69" s="515" t="s">
        <v>611</v>
      </c>
      <c r="AA69" s="516">
        <v>267</v>
      </c>
      <c r="AB69" s="516">
        <v>65740</v>
      </c>
      <c r="AC69" s="516">
        <v>11</v>
      </c>
      <c r="AD69" s="517">
        <v>2700</v>
      </c>
      <c r="AE69" s="517">
        <f t="shared" si="1"/>
        <v>2700</v>
      </c>
      <c r="AF69" s="517"/>
      <c r="AG69" s="517"/>
      <c r="AH69" s="517">
        <v>2700</v>
      </c>
      <c r="AI69" s="518" t="s">
        <v>592</v>
      </c>
    </row>
    <row r="70" spans="1:35" ht="30.75" customHeight="1">
      <c r="A70" s="166"/>
      <c r="B70" s="165"/>
      <c r="C70" s="165"/>
      <c r="D70" s="165"/>
      <c r="E70" s="165"/>
      <c r="F70" s="167"/>
      <c r="G70" s="505"/>
      <c r="H70" s="506"/>
      <c r="I70" s="477"/>
      <c r="J70" s="507"/>
      <c r="K70" s="508"/>
      <c r="L70" s="509"/>
      <c r="M70" s="509"/>
      <c r="N70" s="509"/>
      <c r="O70" s="509"/>
      <c r="P70" s="509"/>
      <c r="Q70" s="509"/>
      <c r="R70" s="509"/>
      <c r="S70" s="509"/>
      <c r="T70" s="509"/>
      <c r="U70" s="509"/>
      <c r="V70" s="510"/>
      <c r="W70" s="511"/>
      <c r="X70" s="522" t="s">
        <v>669</v>
      </c>
      <c r="Y70" s="516">
        <v>1</v>
      </c>
      <c r="Z70" s="515" t="s">
        <v>611</v>
      </c>
      <c r="AA70" s="516">
        <v>267</v>
      </c>
      <c r="AB70" s="516">
        <v>65741</v>
      </c>
      <c r="AC70" s="516">
        <v>11</v>
      </c>
      <c r="AD70" s="517">
        <v>2700</v>
      </c>
      <c r="AE70" s="517">
        <f t="shared" si="1"/>
        <v>2700</v>
      </c>
      <c r="AF70" s="517"/>
      <c r="AG70" s="517"/>
      <c r="AH70" s="517">
        <v>2700</v>
      </c>
      <c r="AI70" s="518" t="s">
        <v>592</v>
      </c>
    </row>
    <row r="71" spans="1:35" ht="30.75" customHeight="1">
      <c r="A71" s="166"/>
      <c r="B71" s="165"/>
      <c r="C71" s="165"/>
      <c r="D71" s="165"/>
      <c r="E71" s="165"/>
      <c r="F71" s="167"/>
      <c r="G71" s="505"/>
      <c r="H71" s="506"/>
      <c r="I71" s="477"/>
      <c r="J71" s="507"/>
      <c r="K71" s="508"/>
      <c r="L71" s="509"/>
      <c r="M71" s="509"/>
      <c r="N71" s="509"/>
      <c r="O71" s="509"/>
      <c r="P71" s="509"/>
      <c r="Q71" s="509"/>
      <c r="R71" s="509"/>
      <c r="S71" s="509"/>
      <c r="T71" s="509"/>
      <c r="U71" s="509"/>
      <c r="V71" s="510"/>
      <c r="W71" s="511"/>
      <c r="X71" s="522" t="s">
        <v>670</v>
      </c>
      <c r="Y71" s="516">
        <v>1</v>
      </c>
      <c r="Z71" s="515" t="s">
        <v>611</v>
      </c>
      <c r="AA71" s="516">
        <v>267</v>
      </c>
      <c r="AB71" s="516">
        <v>65743</v>
      </c>
      <c r="AC71" s="516">
        <v>11</v>
      </c>
      <c r="AD71" s="517">
        <v>2700</v>
      </c>
      <c r="AE71" s="517">
        <f t="shared" ref="AE71:AE133" si="2">SUM(Y71*AD71)</f>
        <v>2700</v>
      </c>
      <c r="AF71" s="517"/>
      <c r="AG71" s="517"/>
      <c r="AH71" s="517">
        <v>2700</v>
      </c>
      <c r="AI71" s="518" t="s">
        <v>592</v>
      </c>
    </row>
    <row r="72" spans="1:35" ht="30.75" customHeight="1">
      <c r="A72" s="166"/>
      <c r="B72" s="165"/>
      <c r="C72" s="165"/>
      <c r="D72" s="165"/>
      <c r="E72" s="165"/>
      <c r="F72" s="167"/>
      <c r="G72" s="505"/>
      <c r="H72" s="506"/>
      <c r="I72" s="477"/>
      <c r="J72" s="507"/>
      <c r="K72" s="508"/>
      <c r="L72" s="509"/>
      <c r="M72" s="509"/>
      <c r="N72" s="509"/>
      <c r="O72" s="509"/>
      <c r="P72" s="509"/>
      <c r="Q72" s="509"/>
      <c r="R72" s="509"/>
      <c r="S72" s="509"/>
      <c r="T72" s="509"/>
      <c r="U72" s="509"/>
      <c r="V72" s="510"/>
      <c r="W72" s="511"/>
      <c r="X72" s="522" t="s">
        <v>671</v>
      </c>
      <c r="Y72" s="516">
        <v>104</v>
      </c>
      <c r="Z72" s="515" t="s">
        <v>672</v>
      </c>
      <c r="AA72" s="516">
        <v>268</v>
      </c>
      <c r="AB72" s="516">
        <v>4830</v>
      </c>
      <c r="AC72" s="516">
        <v>11</v>
      </c>
      <c r="AD72" s="517">
        <v>11.65</v>
      </c>
      <c r="AE72" s="517">
        <f t="shared" si="2"/>
        <v>1211.6000000000001</v>
      </c>
      <c r="AF72" s="517">
        <v>403.86</v>
      </c>
      <c r="AG72" s="517">
        <v>403.86</v>
      </c>
      <c r="AH72" s="517">
        <v>403.86</v>
      </c>
      <c r="AI72" s="518" t="s">
        <v>592</v>
      </c>
    </row>
    <row r="73" spans="1:35" ht="30.75" customHeight="1">
      <c r="A73" s="166"/>
      <c r="B73" s="165"/>
      <c r="C73" s="165"/>
      <c r="D73" s="165"/>
      <c r="E73" s="165"/>
      <c r="F73" s="167"/>
      <c r="G73" s="505"/>
      <c r="H73" s="506"/>
      <c r="I73" s="477"/>
      <c r="J73" s="507"/>
      <c r="K73" s="508"/>
      <c r="L73" s="509"/>
      <c r="M73" s="509"/>
      <c r="N73" s="509"/>
      <c r="O73" s="509"/>
      <c r="P73" s="509"/>
      <c r="Q73" s="509"/>
      <c r="R73" s="509"/>
      <c r="S73" s="509"/>
      <c r="T73" s="509"/>
      <c r="U73" s="509"/>
      <c r="V73" s="510"/>
      <c r="W73" s="511"/>
      <c r="X73" s="522" t="s">
        <v>673</v>
      </c>
      <c r="Y73" s="516">
        <v>104</v>
      </c>
      <c r="Z73" s="515" t="s">
        <v>605</v>
      </c>
      <c r="AA73" s="516">
        <v>268</v>
      </c>
      <c r="AB73" s="516">
        <v>4829</v>
      </c>
      <c r="AC73" s="516">
        <v>11</v>
      </c>
      <c r="AD73" s="517">
        <v>10</v>
      </c>
      <c r="AE73" s="517">
        <f t="shared" si="2"/>
        <v>1040</v>
      </c>
      <c r="AF73" s="517">
        <v>346.66</v>
      </c>
      <c r="AG73" s="517">
        <v>346.66</v>
      </c>
      <c r="AH73" s="517">
        <v>346.66</v>
      </c>
      <c r="AI73" s="518" t="s">
        <v>592</v>
      </c>
    </row>
    <row r="74" spans="1:35" ht="30.75" customHeight="1">
      <c r="A74" s="166"/>
      <c r="B74" s="165"/>
      <c r="C74" s="165"/>
      <c r="D74" s="165"/>
      <c r="E74" s="165"/>
      <c r="F74" s="167"/>
      <c r="G74" s="505"/>
      <c r="H74" s="506"/>
      <c r="I74" s="477"/>
      <c r="J74" s="507"/>
      <c r="K74" s="508"/>
      <c r="L74" s="509"/>
      <c r="M74" s="509"/>
      <c r="N74" s="509"/>
      <c r="O74" s="509"/>
      <c r="P74" s="509"/>
      <c r="Q74" s="509"/>
      <c r="R74" s="509"/>
      <c r="S74" s="509"/>
      <c r="T74" s="509"/>
      <c r="U74" s="509"/>
      <c r="V74" s="510"/>
      <c r="W74" s="511"/>
      <c r="X74" s="522" t="s">
        <v>674</v>
      </c>
      <c r="Y74" s="516">
        <v>1</v>
      </c>
      <c r="Z74" s="515" t="s">
        <v>675</v>
      </c>
      <c r="AA74" s="516">
        <v>268</v>
      </c>
      <c r="AB74" s="516">
        <v>28820</v>
      </c>
      <c r="AC74" s="516">
        <v>11</v>
      </c>
      <c r="AD74" s="517">
        <v>0.27</v>
      </c>
      <c r="AE74" s="517">
        <f t="shared" si="2"/>
        <v>0.27</v>
      </c>
      <c r="AF74" s="517">
        <v>270</v>
      </c>
      <c r="AG74" s="517"/>
      <c r="AH74" s="517"/>
      <c r="AI74" s="518" t="s">
        <v>592</v>
      </c>
    </row>
    <row r="75" spans="1:35" ht="30.75" customHeight="1">
      <c r="A75" s="166"/>
      <c r="B75" s="165"/>
      <c r="C75" s="165"/>
      <c r="D75" s="165"/>
      <c r="E75" s="165"/>
      <c r="F75" s="167"/>
      <c r="G75" s="505"/>
      <c r="H75" s="506"/>
      <c r="I75" s="477"/>
      <c r="J75" s="507"/>
      <c r="K75" s="508"/>
      <c r="L75" s="509"/>
      <c r="M75" s="509"/>
      <c r="N75" s="509"/>
      <c r="O75" s="509"/>
      <c r="P75" s="509"/>
      <c r="Q75" s="509"/>
      <c r="R75" s="509"/>
      <c r="S75" s="509"/>
      <c r="T75" s="509"/>
      <c r="U75" s="509"/>
      <c r="V75" s="510"/>
      <c r="W75" s="511"/>
      <c r="X75" s="522" t="s">
        <v>676</v>
      </c>
      <c r="Y75" s="516">
        <v>5</v>
      </c>
      <c r="Z75" s="515" t="s">
        <v>672</v>
      </c>
      <c r="AA75" s="516">
        <v>268</v>
      </c>
      <c r="AB75" s="516"/>
      <c r="AC75" s="516">
        <v>11</v>
      </c>
      <c r="AD75" s="517">
        <v>75.680000000000007</v>
      </c>
      <c r="AE75" s="517">
        <f t="shared" si="2"/>
        <v>378.40000000000003</v>
      </c>
      <c r="AF75" s="517">
        <v>22.08</v>
      </c>
      <c r="AG75" s="517">
        <v>378.4</v>
      </c>
      <c r="AH75" s="517"/>
      <c r="AI75" s="518" t="s">
        <v>592</v>
      </c>
    </row>
    <row r="76" spans="1:35" ht="30.75" customHeight="1">
      <c r="A76" s="166"/>
      <c r="B76" s="165"/>
      <c r="C76" s="165"/>
      <c r="D76" s="165"/>
      <c r="E76" s="165"/>
      <c r="F76" s="167"/>
      <c r="G76" s="505"/>
      <c r="H76" s="506"/>
      <c r="I76" s="477"/>
      <c r="J76" s="507"/>
      <c r="K76" s="508"/>
      <c r="L76" s="509"/>
      <c r="M76" s="509"/>
      <c r="N76" s="509"/>
      <c r="O76" s="509"/>
      <c r="P76" s="509"/>
      <c r="Q76" s="509"/>
      <c r="R76" s="509"/>
      <c r="S76" s="509"/>
      <c r="T76" s="509"/>
      <c r="U76" s="509"/>
      <c r="V76" s="510"/>
      <c r="W76" s="511"/>
      <c r="X76" s="522" t="s">
        <v>677</v>
      </c>
      <c r="Y76" s="524">
        <v>20</v>
      </c>
      <c r="Z76" s="524" t="s">
        <v>632</v>
      </c>
      <c r="AA76" s="524">
        <v>269</v>
      </c>
      <c r="AB76" s="524"/>
      <c r="AC76" s="524"/>
      <c r="AD76" s="525"/>
      <c r="AE76" s="517">
        <f t="shared" si="2"/>
        <v>0</v>
      </c>
      <c r="AF76" s="526"/>
      <c r="AG76" s="526"/>
      <c r="AH76" s="526"/>
      <c r="AI76" s="518" t="s">
        <v>592</v>
      </c>
    </row>
    <row r="77" spans="1:35" ht="30.75" customHeight="1">
      <c r="A77" s="166"/>
      <c r="B77" s="165"/>
      <c r="C77" s="165"/>
      <c r="D77" s="165"/>
      <c r="E77" s="165"/>
      <c r="F77" s="167"/>
      <c r="G77" s="505"/>
      <c r="H77" s="506"/>
      <c r="I77" s="477"/>
      <c r="J77" s="507"/>
      <c r="K77" s="508"/>
      <c r="L77" s="509"/>
      <c r="M77" s="509"/>
      <c r="N77" s="509"/>
      <c r="O77" s="509"/>
      <c r="P77" s="509"/>
      <c r="Q77" s="509"/>
      <c r="R77" s="509"/>
      <c r="S77" s="509"/>
      <c r="T77" s="509"/>
      <c r="U77" s="509"/>
      <c r="V77" s="510"/>
      <c r="W77" s="511"/>
      <c r="X77" s="522" t="s">
        <v>677</v>
      </c>
      <c r="Y77" s="516">
        <v>20</v>
      </c>
      <c r="Z77" s="515" t="s">
        <v>678</v>
      </c>
      <c r="AA77" s="516">
        <v>269</v>
      </c>
      <c r="AB77" s="516">
        <v>5449</v>
      </c>
      <c r="AC77" s="516">
        <v>11</v>
      </c>
      <c r="AD77" s="517">
        <v>110</v>
      </c>
      <c r="AE77" s="517">
        <f t="shared" si="2"/>
        <v>2200</v>
      </c>
      <c r="AF77" s="517">
        <v>1100</v>
      </c>
      <c r="AH77" s="517">
        <v>1100</v>
      </c>
      <c r="AI77" s="518" t="s">
        <v>592</v>
      </c>
    </row>
    <row r="78" spans="1:35" ht="30.75" customHeight="1">
      <c r="A78" s="166"/>
      <c r="B78" s="165"/>
      <c r="C78" s="165"/>
      <c r="D78" s="165"/>
      <c r="E78" s="165"/>
      <c r="F78" s="167"/>
      <c r="G78" s="505"/>
      <c r="H78" s="506"/>
      <c r="I78" s="477"/>
      <c r="J78" s="507"/>
      <c r="K78" s="508"/>
      <c r="L78" s="509"/>
      <c r="M78" s="509"/>
      <c r="N78" s="509"/>
      <c r="O78" s="509"/>
      <c r="P78" s="509"/>
      <c r="Q78" s="509"/>
      <c r="R78" s="509"/>
      <c r="S78" s="509"/>
      <c r="T78" s="509"/>
      <c r="U78" s="509"/>
      <c r="V78" s="510"/>
      <c r="W78" s="511"/>
      <c r="X78" s="522" t="s">
        <v>679</v>
      </c>
      <c r="Y78" s="516">
        <v>148</v>
      </c>
      <c r="Z78" s="515" t="s">
        <v>680</v>
      </c>
      <c r="AA78" s="516">
        <v>269</v>
      </c>
      <c r="AB78" s="516"/>
      <c r="AC78" s="516">
        <v>11</v>
      </c>
      <c r="AD78" s="517">
        <v>100</v>
      </c>
      <c r="AE78" s="517">
        <f t="shared" si="2"/>
        <v>14800</v>
      </c>
      <c r="AF78" s="517"/>
      <c r="AG78" s="517">
        <v>7400</v>
      </c>
      <c r="AH78" s="517"/>
      <c r="AI78" s="518" t="s">
        <v>592</v>
      </c>
    </row>
    <row r="79" spans="1:35" ht="30.75" customHeight="1">
      <c r="A79" s="166"/>
      <c r="B79" s="165"/>
      <c r="C79" s="165"/>
      <c r="D79" s="165"/>
      <c r="E79" s="165"/>
      <c r="F79" s="167"/>
      <c r="G79" s="505"/>
      <c r="H79" s="506"/>
      <c r="I79" s="477"/>
      <c r="J79" s="507"/>
      <c r="K79" s="508"/>
      <c r="L79" s="509"/>
      <c r="M79" s="509"/>
      <c r="N79" s="509"/>
      <c r="O79" s="509"/>
      <c r="P79" s="509"/>
      <c r="Q79" s="509"/>
      <c r="R79" s="509"/>
      <c r="S79" s="509"/>
      <c r="T79" s="509"/>
      <c r="U79" s="509"/>
      <c r="V79" s="510"/>
      <c r="W79" s="511"/>
      <c r="X79" s="522" t="s">
        <v>681</v>
      </c>
      <c r="Y79" s="516">
        <v>2</v>
      </c>
      <c r="Z79" s="515" t="s">
        <v>682</v>
      </c>
      <c r="AA79" s="516">
        <v>269</v>
      </c>
      <c r="AB79" s="516"/>
      <c r="AC79" s="516">
        <v>11</v>
      </c>
      <c r="AD79" s="517">
        <v>4500</v>
      </c>
      <c r="AE79" s="517">
        <f t="shared" si="2"/>
        <v>9000</v>
      </c>
      <c r="AF79" s="517">
        <v>4500</v>
      </c>
      <c r="AG79" s="517">
        <v>4500</v>
      </c>
      <c r="AH79" s="517">
        <v>4500</v>
      </c>
      <c r="AI79" s="518" t="s">
        <v>592</v>
      </c>
    </row>
    <row r="80" spans="1:35" ht="30.75" customHeight="1">
      <c r="A80" s="166"/>
      <c r="B80" s="165"/>
      <c r="C80" s="165"/>
      <c r="D80" s="165"/>
      <c r="E80" s="165"/>
      <c r="F80" s="167"/>
      <c r="G80" s="505"/>
      <c r="H80" s="506"/>
      <c r="I80" s="477"/>
      <c r="J80" s="507"/>
      <c r="K80" s="508"/>
      <c r="L80" s="509"/>
      <c r="M80" s="509"/>
      <c r="N80" s="509"/>
      <c r="O80" s="509"/>
      <c r="P80" s="509"/>
      <c r="Q80" s="509"/>
      <c r="R80" s="509"/>
      <c r="S80" s="509"/>
      <c r="T80" s="509"/>
      <c r="U80" s="509"/>
      <c r="V80" s="510"/>
      <c r="W80" s="511"/>
      <c r="X80" s="522" t="s">
        <v>683</v>
      </c>
      <c r="Y80" s="516">
        <v>6</v>
      </c>
      <c r="Z80" s="515" t="s">
        <v>632</v>
      </c>
      <c r="AA80" s="516">
        <v>269</v>
      </c>
      <c r="AB80" s="516"/>
      <c r="AC80" s="516">
        <v>11</v>
      </c>
      <c r="AD80" s="517">
        <v>150</v>
      </c>
      <c r="AE80" s="517">
        <f t="shared" si="2"/>
        <v>900</v>
      </c>
      <c r="AF80" s="527"/>
      <c r="AG80" s="517"/>
      <c r="AH80" s="517"/>
      <c r="AI80" s="518" t="s">
        <v>592</v>
      </c>
    </row>
    <row r="81" spans="1:35" ht="30.75" customHeight="1">
      <c r="A81" s="166"/>
      <c r="B81" s="165"/>
      <c r="C81" s="165"/>
      <c r="D81" s="165"/>
      <c r="E81" s="165"/>
      <c r="F81" s="167"/>
      <c r="G81" s="505"/>
      <c r="H81" s="506"/>
      <c r="I81" s="477"/>
      <c r="J81" s="507"/>
      <c r="K81" s="508"/>
      <c r="L81" s="509"/>
      <c r="M81" s="509"/>
      <c r="N81" s="509"/>
      <c r="O81" s="509"/>
      <c r="P81" s="509"/>
      <c r="Q81" s="509"/>
      <c r="R81" s="509"/>
      <c r="S81" s="509"/>
      <c r="T81" s="509"/>
      <c r="U81" s="509"/>
      <c r="V81" s="510"/>
      <c r="W81" s="511"/>
      <c r="X81" s="522" t="s">
        <v>684</v>
      </c>
      <c r="Y81" s="516">
        <v>3</v>
      </c>
      <c r="Z81" s="515" t="s">
        <v>685</v>
      </c>
      <c r="AA81" s="516">
        <v>269</v>
      </c>
      <c r="AB81" s="516"/>
      <c r="AC81" s="516">
        <v>11</v>
      </c>
      <c r="AD81" s="517">
        <v>150</v>
      </c>
      <c r="AE81" s="517">
        <f t="shared" si="2"/>
        <v>450</v>
      </c>
      <c r="AF81" s="517"/>
      <c r="AG81" s="517"/>
      <c r="AH81" s="517"/>
      <c r="AI81" s="518" t="s">
        <v>592</v>
      </c>
    </row>
    <row r="82" spans="1:35" ht="30.75" customHeight="1">
      <c r="A82" s="166"/>
      <c r="B82" s="165"/>
      <c r="C82" s="165"/>
      <c r="D82" s="165"/>
      <c r="E82" s="165"/>
      <c r="F82" s="167"/>
      <c r="G82" s="505"/>
      <c r="H82" s="506"/>
      <c r="I82" s="477"/>
      <c r="J82" s="507"/>
      <c r="K82" s="508"/>
      <c r="L82" s="509"/>
      <c r="M82" s="509"/>
      <c r="N82" s="509"/>
      <c r="O82" s="509"/>
      <c r="P82" s="509"/>
      <c r="Q82" s="509"/>
      <c r="R82" s="509"/>
      <c r="S82" s="509"/>
      <c r="T82" s="509"/>
      <c r="U82" s="509"/>
      <c r="V82" s="510"/>
      <c r="W82" s="511"/>
      <c r="X82" s="522" t="s">
        <v>686</v>
      </c>
      <c r="Y82" s="516">
        <v>12</v>
      </c>
      <c r="Z82" s="515" t="s">
        <v>632</v>
      </c>
      <c r="AA82" s="516">
        <v>269</v>
      </c>
      <c r="AB82" s="516"/>
      <c r="AC82" s="516">
        <v>11</v>
      </c>
      <c r="AD82" s="517">
        <v>123.05</v>
      </c>
      <c r="AE82" s="517">
        <f t="shared" si="2"/>
        <v>1476.6</v>
      </c>
      <c r="AF82" s="517">
        <v>738.3</v>
      </c>
      <c r="AG82" s="517">
        <v>738.57</v>
      </c>
      <c r="AH82" s="517">
        <v>738.57</v>
      </c>
      <c r="AI82" s="518" t="s">
        <v>592</v>
      </c>
    </row>
    <row r="83" spans="1:35" ht="30.75" customHeight="1">
      <c r="A83" s="166"/>
      <c r="B83" s="165"/>
      <c r="C83" s="165"/>
      <c r="D83" s="165"/>
      <c r="E83" s="165"/>
      <c r="F83" s="167"/>
      <c r="G83" s="505"/>
      <c r="H83" s="506"/>
      <c r="I83" s="477"/>
      <c r="J83" s="507"/>
      <c r="K83" s="508"/>
      <c r="L83" s="509"/>
      <c r="M83" s="509"/>
      <c r="N83" s="509"/>
      <c r="O83" s="509"/>
      <c r="P83" s="509"/>
      <c r="Q83" s="509"/>
      <c r="R83" s="509"/>
      <c r="S83" s="509"/>
      <c r="T83" s="509"/>
      <c r="U83" s="509"/>
      <c r="V83" s="510"/>
      <c r="W83" s="511"/>
      <c r="X83" s="522" t="s">
        <v>687</v>
      </c>
      <c r="Y83" s="516">
        <v>30</v>
      </c>
      <c r="Z83" s="515" t="s">
        <v>688</v>
      </c>
      <c r="AA83" s="516">
        <v>269</v>
      </c>
      <c r="AB83" s="516"/>
      <c r="AC83" s="516">
        <v>11</v>
      </c>
      <c r="AD83" s="517">
        <v>95</v>
      </c>
      <c r="AE83" s="517">
        <f t="shared" si="2"/>
        <v>2850</v>
      </c>
      <c r="AF83" s="517"/>
      <c r="AH83" s="517">
        <v>2850</v>
      </c>
      <c r="AI83" s="518" t="s">
        <v>592</v>
      </c>
    </row>
    <row r="84" spans="1:35" ht="30.75" customHeight="1">
      <c r="A84" s="166"/>
      <c r="B84" s="165"/>
      <c r="C84" s="165"/>
      <c r="D84" s="165"/>
      <c r="E84" s="165"/>
      <c r="F84" s="167"/>
      <c r="G84" s="505"/>
      <c r="H84" s="506"/>
      <c r="I84" s="477"/>
      <c r="J84" s="507"/>
      <c r="K84" s="508"/>
      <c r="L84" s="509"/>
      <c r="M84" s="509"/>
      <c r="N84" s="509"/>
      <c r="O84" s="509"/>
      <c r="P84" s="509"/>
      <c r="Q84" s="509"/>
      <c r="R84" s="509"/>
      <c r="S84" s="509"/>
      <c r="T84" s="509"/>
      <c r="U84" s="509"/>
      <c r="V84" s="510"/>
      <c r="W84" s="511"/>
      <c r="X84" s="522" t="s">
        <v>689</v>
      </c>
      <c r="Y84" s="516">
        <v>2</v>
      </c>
      <c r="Z84" s="515" t="s">
        <v>632</v>
      </c>
      <c r="AA84" s="516">
        <v>269</v>
      </c>
      <c r="AB84" s="516">
        <v>52510</v>
      </c>
      <c r="AC84" s="516">
        <v>11</v>
      </c>
      <c r="AD84" s="517">
        <v>55</v>
      </c>
      <c r="AE84" s="517">
        <f t="shared" si="2"/>
        <v>110</v>
      </c>
      <c r="AF84" s="517"/>
      <c r="AH84" s="517">
        <v>110</v>
      </c>
      <c r="AI84" s="518" t="s">
        <v>592</v>
      </c>
    </row>
    <row r="85" spans="1:35" ht="30.75" customHeight="1">
      <c r="A85" s="166"/>
      <c r="B85" s="165"/>
      <c r="C85" s="165"/>
      <c r="D85" s="165"/>
      <c r="E85" s="165"/>
      <c r="F85" s="167"/>
      <c r="G85" s="505"/>
      <c r="H85" s="506"/>
      <c r="I85" s="477"/>
      <c r="J85" s="507"/>
      <c r="K85" s="508"/>
      <c r="L85" s="509"/>
      <c r="M85" s="509"/>
      <c r="N85" s="509"/>
      <c r="O85" s="509"/>
      <c r="P85" s="509"/>
      <c r="Q85" s="509"/>
      <c r="R85" s="509"/>
      <c r="S85" s="509"/>
      <c r="T85" s="509"/>
      <c r="U85" s="509"/>
      <c r="V85" s="510"/>
      <c r="W85" s="511"/>
      <c r="X85" s="522" t="s">
        <v>690</v>
      </c>
      <c r="Y85" s="516">
        <v>5</v>
      </c>
      <c r="Z85" s="515" t="s">
        <v>691</v>
      </c>
      <c r="AA85" s="516">
        <v>269</v>
      </c>
      <c r="AB85" s="516"/>
      <c r="AC85" s="516">
        <v>11</v>
      </c>
      <c r="AD85" s="517">
        <v>10</v>
      </c>
      <c r="AE85" s="517">
        <f t="shared" si="2"/>
        <v>50</v>
      </c>
      <c r="AF85" s="517"/>
      <c r="AH85" s="517">
        <v>50</v>
      </c>
      <c r="AI85" s="518" t="s">
        <v>592</v>
      </c>
    </row>
    <row r="86" spans="1:35" ht="30.75" customHeight="1">
      <c r="A86" s="166"/>
      <c r="B86" s="165"/>
      <c r="C86" s="165"/>
      <c r="D86" s="165"/>
      <c r="E86" s="165"/>
      <c r="F86" s="167"/>
      <c r="G86" s="505"/>
      <c r="H86" s="506"/>
      <c r="I86" s="477"/>
      <c r="J86" s="507"/>
      <c r="K86" s="508"/>
      <c r="L86" s="509"/>
      <c r="M86" s="509"/>
      <c r="N86" s="509"/>
      <c r="O86" s="509"/>
      <c r="P86" s="509"/>
      <c r="Q86" s="509"/>
      <c r="R86" s="509"/>
      <c r="S86" s="509"/>
      <c r="T86" s="509"/>
      <c r="U86" s="509"/>
      <c r="V86" s="510"/>
      <c r="W86" s="511"/>
      <c r="X86" s="522" t="s">
        <v>692</v>
      </c>
      <c r="Y86" s="516">
        <v>3</v>
      </c>
      <c r="Z86" s="515" t="s">
        <v>685</v>
      </c>
      <c r="AA86" s="516">
        <v>269</v>
      </c>
      <c r="AB86" s="516">
        <v>38995</v>
      </c>
      <c r="AC86" s="516">
        <v>11</v>
      </c>
      <c r="AD86" s="517">
        <v>124</v>
      </c>
      <c r="AE86" s="517">
        <f t="shared" si="2"/>
        <v>372</v>
      </c>
      <c r="AF86" s="517">
        <v>372</v>
      </c>
      <c r="AH86" s="517"/>
      <c r="AI86" s="518" t="s">
        <v>592</v>
      </c>
    </row>
    <row r="87" spans="1:35" ht="30.75" customHeight="1">
      <c r="A87" s="166"/>
      <c r="B87" s="165"/>
      <c r="C87" s="165"/>
      <c r="D87" s="165"/>
      <c r="E87" s="165"/>
      <c r="F87" s="167"/>
      <c r="G87" s="505"/>
      <c r="H87" s="506"/>
      <c r="I87" s="477"/>
      <c r="J87" s="507"/>
      <c r="K87" s="508"/>
      <c r="L87" s="509"/>
      <c r="M87" s="509"/>
      <c r="N87" s="509"/>
      <c r="O87" s="509"/>
      <c r="P87" s="509"/>
      <c r="Q87" s="509"/>
      <c r="R87" s="509"/>
      <c r="S87" s="509"/>
      <c r="T87" s="509"/>
      <c r="U87" s="509"/>
      <c r="V87" s="510"/>
      <c r="W87" s="511"/>
      <c r="X87" s="522" t="s">
        <v>693</v>
      </c>
      <c r="Y87" s="516">
        <v>11</v>
      </c>
      <c r="Z87" s="515" t="s">
        <v>611</v>
      </c>
      <c r="AA87" s="516">
        <v>282</v>
      </c>
      <c r="AB87" s="516">
        <v>29727</v>
      </c>
      <c r="AC87" s="516">
        <v>11</v>
      </c>
      <c r="AD87" s="517">
        <v>45</v>
      </c>
      <c r="AE87" s="517">
        <f t="shared" si="2"/>
        <v>495</v>
      </c>
      <c r="AF87" s="517"/>
      <c r="AG87" s="517">
        <v>247.5</v>
      </c>
      <c r="AH87" s="517">
        <v>247.5</v>
      </c>
      <c r="AI87" s="518" t="s">
        <v>592</v>
      </c>
    </row>
    <row r="88" spans="1:35" ht="30.75" customHeight="1">
      <c r="A88" s="166"/>
      <c r="B88" s="165"/>
      <c r="C88" s="165"/>
      <c r="D88" s="165"/>
      <c r="E88" s="165"/>
      <c r="F88" s="167"/>
      <c r="G88" s="505"/>
      <c r="H88" s="506"/>
      <c r="I88" s="477"/>
      <c r="J88" s="507"/>
      <c r="K88" s="508"/>
      <c r="L88" s="509"/>
      <c r="M88" s="509"/>
      <c r="N88" s="509"/>
      <c r="O88" s="509"/>
      <c r="P88" s="509"/>
      <c r="Q88" s="509"/>
      <c r="R88" s="509"/>
      <c r="S88" s="509"/>
      <c r="T88" s="509"/>
      <c r="U88" s="509"/>
      <c r="V88" s="510"/>
      <c r="W88" s="511"/>
      <c r="X88" s="522" t="s">
        <v>694</v>
      </c>
      <c r="Y88" s="516">
        <v>12</v>
      </c>
      <c r="Z88" s="515" t="s">
        <v>611</v>
      </c>
      <c r="AA88" s="516">
        <v>282</v>
      </c>
      <c r="AB88" s="516">
        <v>50875</v>
      </c>
      <c r="AC88" s="516">
        <v>11</v>
      </c>
      <c r="AD88" s="517">
        <v>41</v>
      </c>
      <c r="AE88" s="517">
        <f t="shared" si="2"/>
        <v>492</v>
      </c>
      <c r="AF88" s="517"/>
      <c r="AG88" s="517">
        <v>246</v>
      </c>
      <c r="AH88" s="517">
        <v>246</v>
      </c>
      <c r="AI88" s="518" t="s">
        <v>592</v>
      </c>
    </row>
    <row r="89" spans="1:35" ht="30.75" customHeight="1">
      <c r="A89" s="166"/>
      <c r="B89" s="165"/>
      <c r="C89" s="165"/>
      <c r="D89" s="165"/>
      <c r="E89" s="165"/>
      <c r="F89" s="167"/>
      <c r="G89" s="505"/>
      <c r="H89" s="506"/>
      <c r="I89" s="477"/>
      <c r="J89" s="507"/>
      <c r="K89" s="508"/>
      <c r="L89" s="509"/>
      <c r="M89" s="509"/>
      <c r="N89" s="509"/>
      <c r="O89" s="509"/>
      <c r="P89" s="509"/>
      <c r="Q89" s="509"/>
      <c r="R89" s="509"/>
      <c r="S89" s="509"/>
      <c r="T89" s="509"/>
      <c r="U89" s="509"/>
      <c r="V89" s="510"/>
      <c r="W89" s="511"/>
      <c r="X89" s="522" t="s">
        <v>695</v>
      </c>
      <c r="Y89" s="516">
        <v>18</v>
      </c>
      <c r="Z89" s="515" t="s">
        <v>611</v>
      </c>
      <c r="AA89" s="516">
        <v>282</v>
      </c>
      <c r="AB89" s="516">
        <v>55178</v>
      </c>
      <c r="AC89" s="516">
        <v>11</v>
      </c>
      <c r="AD89" s="517">
        <v>50</v>
      </c>
      <c r="AE89" s="517">
        <f t="shared" si="2"/>
        <v>900</v>
      </c>
      <c r="AF89" s="517"/>
      <c r="AG89" s="517">
        <v>450</v>
      </c>
      <c r="AH89" s="517">
        <v>450</v>
      </c>
      <c r="AI89" s="518" t="s">
        <v>592</v>
      </c>
    </row>
    <row r="90" spans="1:35" ht="30.75" customHeight="1">
      <c r="A90" s="166"/>
      <c r="B90" s="165"/>
      <c r="C90" s="165"/>
      <c r="D90" s="165"/>
      <c r="E90" s="165"/>
      <c r="F90" s="167"/>
      <c r="G90" s="505"/>
      <c r="H90" s="506"/>
      <c r="I90" s="477"/>
      <c r="J90" s="507"/>
      <c r="K90" s="508"/>
      <c r="L90" s="509"/>
      <c r="M90" s="509"/>
      <c r="N90" s="509"/>
      <c r="O90" s="509"/>
      <c r="P90" s="509"/>
      <c r="Q90" s="509"/>
      <c r="R90" s="509"/>
      <c r="S90" s="509"/>
      <c r="T90" s="509"/>
      <c r="U90" s="509"/>
      <c r="V90" s="510"/>
      <c r="W90" s="511"/>
      <c r="X90" s="522" t="s">
        <v>696</v>
      </c>
      <c r="Y90" s="516">
        <v>20</v>
      </c>
      <c r="Z90" s="515" t="s">
        <v>618</v>
      </c>
      <c r="AA90" s="516">
        <v>283</v>
      </c>
      <c r="AB90" s="516">
        <v>15174</v>
      </c>
      <c r="AC90" s="516">
        <v>11</v>
      </c>
      <c r="AD90" s="517">
        <v>5</v>
      </c>
      <c r="AE90" s="517">
        <f t="shared" si="2"/>
        <v>100</v>
      </c>
      <c r="AF90" s="517"/>
      <c r="AG90" s="517"/>
      <c r="AH90" s="517">
        <v>100</v>
      </c>
      <c r="AI90" s="518" t="s">
        <v>592</v>
      </c>
    </row>
    <row r="91" spans="1:35" ht="30.75" customHeight="1">
      <c r="A91" s="166"/>
      <c r="B91" s="165"/>
      <c r="C91" s="165"/>
      <c r="D91" s="165"/>
      <c r="E91" s="165"/>
      <c r="F91" s="167"/>
      <c r="G91" s="505"/>
      <c r="H91" s="506"/>
      <c r="I91" s="477"/>
      <c r="J91" s="507"/>
      <c r="K91" s="508"/>
      <c r="L91" s="509"/>
      <c r="M91" s="509"/>
      <c r="N91" s="509"/>
      <c r="O91" s="509"/>
      <c r="P91" s="509"/>
      <c r="Q91" s="509"/>
      <c r="R91" s="509"/>
      <c r="S91" s="509"/>
      <c r="T91" s="509"/>
      <c r="U91" s="509"/>
      <c r="V91" s="510"/>
      <c r="W91" s="511"/>
      <c r="X91" s="522" t="s">
        <v>697</v>
      </c>
      <c r="Y91" s="516">
        <v>90</v>
      </c>
      <c r="Z91" s="515" t="s">
        <v>618</v>
      </c>
      <c r="AA91" s="516">
        <v>284</v>
      </c>
      <c r="AB91" s="516">
        <v>49715</v>
      </c>
      <c r="AC91" s="516">
        <v>11</v>
      </c>
      <c r="AD91" s="517">
        <v>1000</v>
      </c>
      <c r="AE91" s="517">
        <f t="shared" si="2"/>
        <v>90000</v>
      </c>
      <c r="AF91" s="517">
        <v>90000</v>
      </c>
      <c r="AH91" s="517"/>
      <c r="AI91" s="518" t="s">
        <v>592</v>
      </c>
    </row>
    <row r="92" spans="1:35" ht="30.75" customHeight="1">
      <c r="A92" s="166"/>
      <c r="B92" s="165"/>
      <c r="C92" s="165"/>
      <c r="D92" s="165"/>
      <c r="E92" s="165"/>
      <c r="F92" s="167"/>
      <c r="G92" s="505"/>
      <c r="H92" s="506"/>
      <c r="I92" s="477"/>
      <c r="J92" s="507"/>
      <c r="K92" s="508"/>
      <c r="L92" s="509"/>
      <c r="M92" s="509"/>
      <c r="N92" s="509"/>
      <c r="O92" s="509"/>
      <c r="P92" s="509"/>
      <c r="Q92" s="509"/>
      <c r="R92" s="509"/>
      <c r="S92" s="509"/>
      <c r="T92" s="509"/>
      <c r="U92" s="509"/>
      <c r="V92" s="510"/>
      <c r="W92" s="511"/>
      <c r="X92" s="522" t="s">
        <v>698</v>
      </c>
      <c r="Y92" s="516">
        <v>95</v>
      </c>
      <c r="Z92" s="515" t="s">
        <v>618</v>
      </c>
      <c r="AA92" s="516">
        <v>286</v>
      </c>
      <c r="AB92" s="516"/>
      <c r="AC92" s="516">
        <v>11</v>
      </c>
      <c r="AD92" s="517">
        <v>10</v>
      </c>
      <c r="AE92" s="517">
        <f t="shared" si="2"/>
        <v>950</v>
      </c>
      <c r="AF92" s="517">
        <v>316.66000000000003</v>
      </c>
      <c r="AG92" s="517">
        <v>316.66000000000003</v>
      </c>
      <c r="AH92" s="517">
        <v>316.66000000000003</v>
      </c>
      <c r="AI92" s="518" t="s">
        <v>592</v>
      </c>
    </row>
    <row r="93" spans="1:35" ht="30.75" customHeight="1">
      <c r="A93" s="166"/>
      <c r="B93" s="165"/>
      <c r="C93" s="165"/>
      <c r="D93" s="165"/>
      <c r="E93" s="165"/>
      <c r="F93" s="167"/>
      <c r="G93" s="505"/>
      <c r="H93" s="506"/>
      <c r="I93" s="477"/>
      <c r="J93" s="507"/>
      <c r="K93" s="508"/>
      <c r="L93" s="509"/>
      <c r="M93" s="509"/>
      <c r="N93" s="509"/>
      <c r="O93" s="509"/>
      <c r="P93" s="509"/>
      <c r="Q93" s="509"/>
      <c r="R93" s="509"/>
      <c r="S93" s="509"/>
      <c r="T93" s="509"/>
      <c r="U93" s="509"/>
      <c r="V93" s="510"/>
      <c r="W93" s="511"/>
      <c r="X93" s="522" t="s">
        <v>699</v>
      </c>
      <c r="Y93" s="516">
        <v>10</v>
      </c>
      <c r="Z93" s="515" t="s">
        <v>611</v>
      </c>
      <c r="AA93" s="516">
        <v>289</v>
      </c>
      <c r="AB93" s="516">
        <v>2838</v>
      </c>
      <c r="AC93" s="516">
        <v>11</v>
      </c>
      <c r="AD93" s="517">
        <v>89.99</v>
      </c>
      <c r="AE93" s="517">
        <f t="shared" si="2"/>
        <v>899.9</v>
      </c>
      <c r="AG93" s="517">
        <v>899.9</v>
      </c>
      <c r="AH93" s="517">
        <v>899.9</v>
      </c>
      <c r="AI93" s="518" t="s">
        <v>592</v>
      </c>
    </row>
    <row r="94" spans="1:35" ht="30.75" customHeight="1">
      <c r="A94" s="166"/>
      <c r="B94" s="165"/>
      <c r="C94" s="165"/>
      <c r="D94" s="165"/>
      <c r="E94" s="165"/>
      <c r="F94" s="167"/>
      <c r="G94" s="505"/>
      <c r="H94" s="506"/>
      <c r="I94" s="477"/>
      <c r="J94" s="507"/>
      <c r="K94" s="508"/>
      <c r="L94" s="509"/>
      <c r="M94" s="509"/>
      <c r="N94" s="509"/>
      <c r="O94" s="509"/>
      <c r="P94" s="509"/>
      <c r="Q94" s="509"/>
      <c r="R94" s="509"/>
      <c r="S94" s="509"/>
      <c r="T94" s="509"/>
      <c r="U94" s="509"/>
      <c r="V94" s="510"/>
      <c r="W94" s="511"/>
      <c r="X94" s="522" t="s">
        <v>700</v>
      </c>
      <c r="Y94" s="516">
        <v>10</v>
      </c>
      <c r="Z94" s="515" t="s">
        <v>611</v>
      </c>
      <c r="AA94" s="516">
        <v>289</v>
      </c>
      <c r="AB94" s="516"/>
      <c r="AC94" s="516">
        <v>11</v>
      </c>
      <c r="AD94" s="517">
        <v>10</v>
      </c>
      <c r="AE94" s="517">
        <f t="shared" si="2"/>
        <v>100</v>
      </c>
      <c r="AG94" s="517">
        <v>100</v>
      </c>
      <c r="AH94" s="517">
        <v>100</v>
      </c>
      <c r="AI94" s="518" t="s">
        <v>592</v>
      </c>
    </row>
    <row r="95" spans="1:35" ht="30.75" customHeight="1">
      <c r="A95" s="166"/>
      <c r="B95" s="165"/>
      <c r="C95" s="165"/>
      <c r="D95" s="165"/>
      <c r="E95" s="165"/>
      <c r="F95" s="167"/>
      <c r="G95" s="505"/>
      <c r="H95" s="506"/>
      <c r="I95" s="477"/>
      <c r="J95" s="507"/>
      <c r="K95" s="508"/>
      <c r="L95" s="509"/>
      <c r="M95" s="509"/>
      <c r="N95" s="509"/>
      <c r="O95" s="509"/>
      <c r="P95" s="509"/>
      <c r="Q95" s="509"/>
      <c r="R95" s="509"/>
      <c r="S95" s="509"/>
      <c r="T95" s="509"/>
      <c r="U95" s="509"/>
      <c r="V95" s="510"/>
      <c r="W95" s="511"/>
      <c r="X95" s="522" t="s">
        <v>701</v>
      </c>
      <c r="Y95" s="516">
        <v>12</v>
      </c>
      <c r="Z95" s="515" t="s">
        <v>611</v>
      </c>
      <c r="AA95" s="516">
        <v>291</v>
      </c>
      <c r="AB95" s="516">
        <v>3655</v>
      </c>
      <c r="AC95" s="516">
        <v>11</v>
      </c>
      <c r="AD95" s="517">
        <v>35</v>
      </c>
      <c r="AE95" s="517">
        <f t="shared" si="2"/>
        <v>420</v>
      </c>
      <c r="AG95" s="517">
        <v>210</v>
      </c>
      <c r="AH95" s="517">
        <v>210</v>
      </c>
      <c r="AI95" s="518" t="s">
        <v>592</v>
      </c>
    </row>
    <row r="96" spans="1:35" ht="30.75" customHeight="1">
      <c r="A96" s="166"/>
      <c r="B96" s="165"/>
      <c r="C96" s="165"/>
      <c r="D96" s="165"/>
      <c r="E96" s="165"/>
      <c r="F96" s="167"/>
      <c r="G96" s="505"/>
      <c r="H96" s="506"/>
      <c r="I96" s="477"/>
      <c r="J96" s="507"/>
      <c r="K96" s="508"/>
      <c r="L96" s="509"/>
      <c r="M96" s="509"/>
      <c r="N96" s="509"/>
      <c r="O96" s="509"/>
      <c r="P96" s="509"/>
      <c r="Q96" s="509"/>
      <c r="R96" s="509"/>
      <c r="S96" s="509"/>
      <c r="T96" s="509"/>
      <c r="U96" s="509"/>
      <c r="V96" s="510"/>
      <c r="W96" s="511"/>
      <c r="X96" s="522" t="s">
        <v>702</v>
      </c>
      <c r="Y96" s="516">
        <v>1790</v>
      </c>
      <c r="Z96" s="515" t="s">
        <v>611</v>
      </c>
      <c r="AA96" s="516">
        <v>291</v>
      </c>
      <c r="AB96" s="516">
        <v>21506</v>
      </c>
      <c r="AC96" s="516">
        <v>11</v>
      </c>
      <c r="AD96" s="517">
        <v>4</v>
      </c>
      <c r="AE96" s="517">
        <f t="shared" si="2"/>
        <v>7160</v>
      </c>
      <c r="AF96" s="517">
        <v>2386.66</v>
      </c>
      <c r="AG96" s="517">
        <v>2386.66</v>
      </c>
      <c r="AH96" s="70">
        <v>2386.66</v>
      </c>
      <c r="AI96" s="518" t="s">
        <v>592</v>
      </c>
    </row>
    <row r="97" spans="1:35" ht="30.75" customHeight="1">
      <c r="A97" s="166"/>
      <c r="B97" s="165"/>
      <c r="C97" s="165"/>
      <c r="D97" s="165"/>
      <c r="E97" s="165"/>
      <c r="F97" s="167"/>
      <c r="G97" s="505"/>
      <c r="H97" s="506"/>
      <c r="I97" s="477"/>
      <c r="J97" s="507"/>
      <c r="K97" s="508"/>
      <c r="L97" s="509"/>
      <c r="M97" s="509"/>
      <c r="N97" s="509"/>
      <c r="O97" s="509"/>
      <c r="P97" s="509"/>
      <c r="Q97" s="509"/>
      <c r="R97" s="509"/>
      <c r="S97" s="509"/>
      <c r="T97" s="509"/>
      <c r="U97" s="509"/>
      <c r="V97" s="510"/>
      <c r="W97" s="511"/>
      <c r="X97" s="522" t="s">
        <v>703</v>
      </c>
      <c r="Y97" s="516">
        <v>79</v>
      </c>
      <c r="Z97" s="515" t="s">
        <v>611</v>
      </c>
      <c r="AA97" s="516">
        <v>291</v>
      </c>
      <c r="AB97" s="516">
        <v>30344</v>
      </c>
      <c r="AC97" s="516">
        <v>11</v>
      </c>
      <c r="AD97" s="517">
        <v>2</v>
      </c>
      <c r="AE97" s="517">
        <f t="shared" si="2"/>
        <v>158</v>
      </c>
      <c r="AF97" s="517">
        <v>52.66</v>
      </c>
      <c r="AG97" s="517">
        <v>52.66</v>
      </c>
      <c r="AH97" s="517">
        <v>52.66</v>
      </c>
      <c r="AI97" s="518" t="s">
        <v>592</v>
      </c>
    </row>
    <row r="98" spans="1:35" ht="30.75" customHeight="1">
      <c r="A98" s="166"/>
      <c r="B98" s="165"/>
      <c r="C98" s="165"/>
      <c r="D98" s="165"/>
      <c r="E98" s="165"/>
      <c r="F98" s="167"/>
      <c r="G98" s="505"/>
      <c r="H98" s="506"/>
      <c r="I98" s="477"/>
      <c r="J98" s="507"/>
      <c r="K98" s="508"/>
      <c r="L98" s="509"/>
      <c r="M98" s="509"/>
      <c r="N98" s="509"/>
      <c r="O98" s="509"/>
      <c r="P98" s="509"/>
      <c r="Q98" s="509"/>
      <c r="R98" s="509"/>
      <c r="S98" s="509"/>
      <c r="T98" s="509"/>
      <c r="U98" s="509"/>
      <c r="V98" s="510"/>
      <c r="W98" s="511"/>
      <c r="X98" s="522" t="s">
        <v>704</v>
      </c>
      <c r="Y98" s="516">
        <v>75</v>
      </c>
      <c r="Z98" s="515" t="s">
        <v>618</v>
      </c>
      <c r="AA98" s="516">
        <v>291</v>
      </c>
      <c r="AB98" s="516">
        <v>2014</v>
      </c>
      <c r="AC98" s="516">
        <v>11</v>
      </c>
      <c r="AD98" s="528">
        <v>4</v>
      </c>
      <c r="AE98" s="517">
        <f t="shared" si="2"/>
        <v>300</v>
      </c>
      <c r="AF98" s="528">
        <v>150</v>
      </c>
      <c r="AH98" s="528">
        <v>150</v>
      </c>
      <c r="AI98" s="518" t="s">
        <v>592</v>
      </c>
    </row>
    <row r="99" spans="1:35" ht="30.75" customHeight="1">
      <c r="A99" s="166"/>
      <c r="B99" s="165"/>
      <c r="C99" s="165"/>
      <c r="D99" s="165"/>
      <c r="E99" s="165"/>
      <c r="F99" s="167"/>
      <c r="G99" s="505"/>
      <c r="H99" s="506"/>
      <c r="I99" s="477"/>
      <c r="J99" s="507"/>
      <c r="K99" s="508"/>
      <c r="L99" s="509"/>
      <c r="M99" s="509"/>
      <c r="N99" s="509"/>
      <c r="O99" s="509"/>
      <c r="P99" s="509"/>
      <c r="Q99" s="509"/>
      <c r="R99" s="509"/>
      <c r="S99" s="509"/>
      <c r="T99" s="509"/>
      <c r="U99" s="509"/>
      <c r="V99" s="510"/>
      <c r="W99" s="511"/>
      <c r="X99" s="522" t="s">
        <v>705</v>
      </c>
      <c r="Y99" s="516">
        <v>2</v>
      </c>
      <c r="Z99" s="515" t="s">
        <v>611</v>
      </c>
      <c r="AA99" s="516">
        <v>291</v>
      </c>
      <c r="AB99" s="516">
        <v>58127</v>
      </c>
      <c r="AC99" s="516">
        <v>11</v>
      </c>
      <c r="AD99" s="528">
        <v>90</v>
      </c>
      <c r="AE99" s="517">
        <f t="shared" si="2"/>
        <v>180</v>
      </c>
      <c r="AF99" s="528">
        <v>180</v>
      </c>
      <c r="AG99" s="528"/>
      <c r="AH99" s="528"/>
      <c r="AI99" s="518" t="s">
        <v>592</v>
      </c>
    </row>
    <row r="100" spans="1:35" ht="30.75" customHeight="1">
      <c r="A100" s="166"/>
      <c r="B100" s="165"/>
      <c r="C100" s="165"/>
      <c r="D100" s="165"/>
      <c r="E100" s="165"/>
      <c r="F100" s="167"/>
      <c r="G100" s="505"/>
      <c r="H100" s="506"/>
      <c r="I100" s="477"/>
      <c r="J100" s="507"/>
      <c r="K100" s="508"/>
      <c r="L100" s="509"/>
      <c r="M100" s="509"/>
      <c r="N100" s="509"/>
      <c r="O100" s="509"/>
      <c r="P100" s="509"/>
      <c r="Q100" s="509"/>
      <c r="R100" s="509"/>
      <c r="S100" s="509"/>
      <c r="T100" s="509"/>
      <c r="U100" s="509"/>
      <c r="V100" s="510"/>
      <c r="W100" s="511"/>
      <c r="X100" s="522" t="s">
        <v>706</v>
      </c>
      <c r="Y100" s="516">
        <v>30</v>
      </c>
      <c r="Z100" s="515" t="s">
        <v>618</v>
      </c>
      <c r="AA100" s="516">
        <v>291</v>
      </c>
      <c r="AB100" s="516">
        <v>5379</v>
      </c>
      <c r="AC100" s="516">
        <v>11</v>
      </c>
      <c r="AD100" s="528">
        <v>18.23</v>
      </c>
      <c r="AE100" s="517">
        <f t="shared" si="2"/>
        <v>546.9</v>
      </c>
      <c r="AF100" s="528">
        <v>182.3</v>
      </c>
      <c r="AG100" s="528">
        <v>182.3</v>
      </c>
      <c r="AH100" s="528">
        <v>182.3</v>
      </c>
      <c r="AI100" s="518" t="s">
        <v>592</v>
      </c>
    </row>
    <row r="101" spans="1:35" ht="30.75" customHeight="1">
      <c r="A101" s="166"/>
      <c r="B101" s="165"/>
      <c r="C101" s="165"/>
      <c r="D101" s="165"/>
      <c r="E101" s="165"/>
      <c r="F101" s="167"/>
      <c r="G101" s="505"/>
      <c r="H101" s="506"/>
      <c r="I101" s="477"/>
      <c r="J101" s="507"/>
      <c r="K101" s="508"/>
      <c r="L101" s="509"/>
      <c r="M101" s="509"/>
      <c r="N101" s="509"/>
      <c r="O101" s="509"/>
      <c r="P101" s="509"/>
      <c r="Q101" s="509"/>
      <c r="R101" s="509"/>
      <c r="S101" s="509"/>
      <c r="T101" s="509"/>
      <c r="U101" s="509"/>
      <c r="V101" s="510"/>
      <c r="W101" s="511"/>
      <c r="X101" s="522" t="s">
        <v>707</v>
      </c>
      <c r="Y101" s="516">
        <v>2</v>
      </c>
      <c r="Z101" s="515" t="s">
        <v>611</v>
      </c>
      <c r="AA101" s="516">
        <v>291</v>
      </c>
      <c r="AB101" s="516">
        <v>5378</v>
      </c>
      <c r="AC101" s="516">
        <v>11</v>
      </c>
      <c r="AD101" s="528">
        <v>12</v>
      </c>
      <c r="AE101" s="517">
        <f t="shared" si="2"/>
        <v>24</v>
      </c>
      <c r="AF101" s="528">
        <v>24</v>
      </c>
      <c r="AG101" s="528"/>
      <c r="AH101" s="528"/>
      <c r="AI101" s="518" t="s">
        <v>592</v>
      </c>
    </row>
    <row r="102" spans="1:35" ht="30.75" customHeight="1">
      <c r="A102" s="166"/>
      <c r="B102" s="165"/>
      <c r="C102" s="165"/>
      <c r="D102" s="165"/>
      <c r="E102" s="165"/>
      <c r="F102" s="167"/>
      <c r="G102" s="505"/>
      <c r="H102" s="506"/>
      <c r="I102" s="477"/>
      <c r="J102" s="507"/>
      <c r="K102" s="508"/>
      <c r="L102" s="509"/>
      <c r="M102" s="509"/>
      <c r="N102" s="509"/>
      <c r="O102" s="509"/>
      <c r="P102" s="509"/>
      <c r="Q102" s="509"/>
      <c r="R102" s="509"/>
      <c r="S102" s="509"/>
      <c r="T102" s="509"/>
      <c r="U102" s="509"/>
      <c r="V102" s="510"/>
      <c r="W102" s="511"/>
      <c r="X102" s="522" t="s">
        <v>708</v>
      </c>
      <c r="Y102" s="516">
        <v>22</v>
      </c>
      <c r="Z102" s="515" t="s">
        <v>618</v>
      </c>
      <c r="AA102" s="516">
        <v>291</v>
      </c>
      <c r="AB102" s="516">
        <v>2068</v>
      </c>
      <c r="AC102" s="516">
        <v>11</v>
      </c>
      <c r="AD102" s="528">
        <v>4.88</v>
      </c>
      <c r="AE102" s="517">
        <f t="shared" si="2"/>
        <v>107.36</v>
      </c>
      <c r="AF102" s="528">
        <v>35.78</v>
      </c>
      <c r="AG102" s="528">
        <v>35.78</v>
      </c>
      <c r="AH102" s="528">
        <v>35.78</v>
      </c>
      <c r="AI102" s="518" t="s">
        <v>592</v>
      </c>
    </row>
    <row r="103" spans="1:35" ht="30.75" customHeight="1">
      <c r="A103" s="166"/>
      <c r="B103" s="165"/>
      <c r="C103" s="165"/>
      <c r="D103" s="165"/>
      <c r="E103" s="165"/>
      <c r="F103" s="167"/>
      <c r="G103" s="505"/>
      <c r="H103" s="506"/>
      <c r="I103" s="477"/>
      <c r="J103" s="507"/>
      <c r="K103" s="508"/>
      <c r="L103" s="509"/>
      <c r="M103" s="509"/>
      <c r="N103" s="509"/>
      <c r="O103" s="509"/>
      <c r="P103" s="509"/>
      <c r="Q103" s="509"/>
      <c r="R103" s="509"/>
      <c r="S103" s="509"/>
      <c r="T103" s="509"/>
      <c r="U103" s="509"/>
      <c r="V103" s="510"/>
      <c r="W103" s="511"/>
      <c r="X103" s="522" t="s">
        <v>709</v>
      </c>
      <c r="Y103" s="516">
        <v>6</v>
      </c>
      <c r="Z103" s="515" t="s">
        <v>611</v>
      </c>
      <c r="AA103" s="516">
        <v>291</v>
      </c>
      <c r="AB103" s="516">
        <v>2063</v>
      </c>
      <c r="AC103" s="516">
        <v>11</v>
      </c>
      <c r="AD103" s="528">
        <v>2.98</v>
      </c>
      <c r="AE103" s="517">
        <f t="shared" si="2"/>
        <v>17.88</v>
      </c>
      <c r="AF103" s="528">
        <v>8.94</v>
      </c>
      <c r="AH103" s="528">
        <v>8.94</v>
      </c>
      <c r="AI103" s="518" t="s">
        <v>592</v>
      </c>
    </row>
    <row r="104" spans="1:35" ht="30.75" customHeight="1">
      <c r="A104" s="166"/>
      <c r="B104" s="165"/>
      <c r="C104" s="165"/>
      <c r="D104" s="165"/>
      <c r="E104" s="165"/>
      <c r="F104" s="167"/>
      <c r="G104" s="505"/>
      <c r="H104" s="506"/>
      <c r="I104" s="477"/>
      <c r="J104" s="507"/>
      <c r="K104" s="508"/>
      <c r="L104" s="509"/>
      <c r="M104" s="509"/>
      <c r="N104" s="509"/>
      <c r="O104" s="509"/>
      <c r="P104" s="509"/>
      <c r="Q104" s="509"/>
      <c r="R104" s="509"/>
      <c r="S104" s="509"/>
      <c r="T104" s="509"/>
      <c r="U104" s="509"/>
      <c r="V104" s="510"/>
      <c r="W104" s="511"/>
      <c r="X104" s="522" t="s">
        <v>710</v>
      </c>
      <c r="Y104" s="516">
        <v>30</v>
      </c>
      <c r="Z104" s="515" t="s">
        <v>672</v>
      </c>
      <c r="AA104" s="516">
        <v>291</v>
      </c>
      <c r="AB104" s="516">
        <v>2092</v>
      </c>
      <c r="AC104" s="516">
        <v>11</v>
      </c>
      <c r="AD104" s="528">
        <v>8.49</v>
      </c>
      <c r="AE104" s="517">
        <f t="shared" si="2"/>
        <v>254.70000000000002</v>
      </c>
      <c r="AF104" s="528">
        <v>84.9</v>
      </c>
      <c r="AG104" s="528">
        <v>84.9</v>
      </c>
      <c r="AH104" s="528">
        <v>84.9</v>
      </c>
      <c r="AI104" s="518" t="s">
        <v>592</v>
      </c>
    </row>
    <row r="105" spans="1:35" ht="30.75" customHeight="1">
      <c r="A105" s="166"/>
      <c r="B105" s="165"/>
      <c r="C105" s="165"/>
      <c r="D105" s="165"/>
      <c r="E105" s="165"/>
      <c r="F105" s="167"/>
      <c r="G105" s="505"/>
      <c r="H105" s="506"/>
      <c r="I105" s="477"/>
      <c r="J105" s="507"/>
      <c r="K105" s="508"/>
      <c r="L105" s="509"/>
      <c r="M105" s="509"/>
      <c r="N105" s="509"/>
      <c r="O105" s="509"/>
      <c r="P105" s="509"/>
      <c r="Q105" s="509"/>
      <c r="R105" s="509"/>
      <c r="S105" s="509"/>
      <c r="T105" s="509"/>
      <c r="U105" s="509"/>
      <c r="V105" s="510"/>
      <c r="W105" s="511"/>
      <c r="X105" s="522" t="s">
        <v>711</v>
      </c>
      <c r="Y105" s="516">
        <v>34</v>
      </c>
      <c r="Z105" s="515" t="s">
        <v>611</v>
      </c>
      <c r="AA105" s="516">
        <v>291</v>
      </c>
      <c r="AB105" s="516">
        <v>33728</v>
      </c>
      <c r="AC105" s="516">
        <v>11</v>
      </c>
      <c r="AD105" s="528">
        <v>11</v>
      </c>
      <c r="AE105" s="517">
        <f t="shared" si="2"/>
        <v>374</v>
      </c>
      <c r="AF105" s="528">
        <v>124.66</v>
      </c>
      <c r="AG105" s="528">
        <v>124.66</v>
      </c>
      <c r="AH105" s="528">
        <v>124.66</v>
      </c>
      <c r="AI105" s="518" t="s">
        <v>592</v>
      </c>
    </row>
    <row r="106" spans="1:35" ht="30.75" customHeight="1">
      <c r="A106" s="166"/>
      <c r="B106" s="165"/>
      <c r="C106" s="165"/>
      <c r="D106" s="165"/>
      <c r="E106" s="165"/>
      <c r="F106" s="167"/>
      <c r="G106" s="505"/>
      <c r="H106" s="506"/>
      <c r="I106" s="477"/>
      <c r="J106" s="507"/>
      <c r="K106" s="508"/>
      <c r="L106" s="509"/>
      <c r="M106" s="509"/>
      <c r="N106" s="509"/>
      <c r="O106" s="509"/>
      <c r="P106" s="509"/>
      <c r="Q106" s="509"/>
      <c r="R106" s="509"/>
      <c r="S106" s="509"/>
      <c r="T106" s="509"/>
      <c r="U106" s="509"/>
      <c r="V106" s="510"/>
      <c r="W106" s="511"/>
      <c r="X106" s="522" t="s">
        <v>712</v>
      </c>
      <c r="Y106" s="516">
        <v>14</v>
      </c>
      <c r="Z106" s="515" t="s">
        <v>618</v>
      </c>
      <c r="AA106" s="516">
        <v>291</v>
      </c>
      <c r="AB106" s="516">
        <v>30662</v>
      </c>
      <c r="AC106" s="516">
        <v>11</v>
      </c>
      <c r="AD106" s="528">
        <v>2</v>
      </c>
      <c r="AE106" s="517">
        <f t="shared" si="2"/>
        <v>28</v>
      </c>
      <c r="AF106" s="528">
        <v>14</v>
      </c>
      <c r="AG106" s="528"/>
      <c r="AH106" s="528">
        <v>14</v>
      </c>
      <c r="AI106" s="518" t="s">
        <v>592</v>
      </c>
    </row>
    <row r="107" spans="1:35" ht="30.75" customHeight="1">
      <c r="A107" s="166"/>
      <c r="B107" s="165"/>
      <c r="C107" s="165"/>
      <c r="D107" s="165"/>
      <c r="E107" s="165"/>
      <c r="F107" s="167"/>
      <c r="G107" s="505"/>
      <c r="H107" s="506"/>
      <c r="I107" s="477"/>
      <c r="J107" s="507"/>
      <c r="K107" s="508"/>
      <c r="L107" s="509"/>
      <c r="M107" s="509"/>
      <c r="N107" s="509"/>
      <c r="O107" s="509"/>
      <c r="P107" s="509"/>
      <c r="Q107" s="509"/>
      <c r="R107" s="509"/>
      <c r="S107" s="509"/>
      <c r="T107" s="509"/>
      <c r="U107" s="509"/>
      <c r="V107" s="510"/>
      <c r="W107" s="511"/>
      <c r="X107" s="522" t="s">
        <v>713</v>
      </c>
      <c r="Y107" s="516">
        <v>30</v>
      </c>
      <c r="Z107" s="515" t="s">
        <v>611</v>
      </c>
      <c r="AA107" s="516">
        <v>291</v>
      </c>
      <c r="AB107" s="516">
        <v>2030</v>
      </c>
      <c r="AC107" s="516">
        <v>11</v>
      </c>
      <c r="AD107" s="528">
        <v>1.54</v>
      </c>
      <c r="AE107" s="517">
        <f t="shared" si="2"/>
        <v>46.2</v>
      </c>
      <c r="AF107" s="528">
        <v>23.1</v>
      </c>
      <c r="AG107" s="528">
        <v>23.1</v>
      </c>
      <c r="AH107" s="528"/>
      <c r="AI107" s="518" t="s">
        <v>592</v>
      </c>
    </row>
    <row r="108" spans="1:35" ht="30.75" customHeight="1">
      <c r="A108" s="166"/>
      <c r="B108" s="165"/>
      <c r="C108" s="165"/>
      <c r="D108" s="165"/>
      <c r="E108" s="165"/>
      <c r="F108" s="167"/>
      <c r="G108" s="505"/>
      <c r="H108" s="506"/>
      <c r="I108" s="477"/>
      <c r="J108" s="507"/>
      <c r="K108" s="508"/>
      <c r="L108" s="509"/>
      <c r="M108" s="509"/>
      <c r="N108" s="509"/>
      <c r="O108" s="509"/>
      <c r="P108" s="509"/>
      <c r="Q108" s="509"/>
      <c r="R108" s="509"/>
      <c r="S108" s="509"/>
      <c r="T108" s="509"/>
      <c r="U108" s="509"/>
      <c r="V108" s="510"/>
      <c r="W108" s="511"/>
      <c r="X108" s="522" t="s">
        <v>714</v>
      </c>
      <c r="Y108" s="516">
        <v>30</v>
      </c>
      <c r="Z108" s="515" t="s">
        <v>672</v>
      </c>
      <c r="AA108" s="516">
        <v>291</v>
      </c>
      <c r="AB108" s="516">
        <v>2127</v>
      </c>
      <c r="AC108" s="516">
        <v>11</v>
      </c>
      <c r="AD108" s="528">
        <v>4.9000000000000004</v>
      </c>
      <c r="AE108" s="517">
        <f t="shared" si="2"/>
        <v>147</v>
      </c>
      <c r="AF108" s="528">
        <v>49</v>
      </c>
      <c r="AG108" s="528">
        <v>49</v>
      </c>
      <c r="AH108" s="528">
        <v>49</v>
      </c>
      <c r="AI108" s="518" t="s">
        <v>592</v>
      </c>
    </row>
    <row r="109" spans="1:35" ht="30.75" customHeight="1">
      <c r="A109" s="166"/>
      <c r="B109" s="165"/>
      <c r="C109" s="165"/>
      <c r="D109" s="165"/>
      <c r="E109" s="165"/>
      <c r="F109" s="167"/>
      <c r="G109" s="505"/>
      <c r="H109" s="506"/>
      <c r="I109" s="477"/>
      <c r="J109" s="507"/>
      <c r="K109" s="508"/>
      <c r="L109" s="509"/>
      <c r="M109" s="509"/>
      <c r="N109" s="509"/>
      <c r="O109" s="509"/>
      <c r="P109" s="509"/>
      <c r="Q109" s="509"/>
      <c r="R109" s="509"/>
      <c r="S109" s="509"/>
      <c r="T109" s="509"/>
      <c r="U109" s="509"/>
      <c r="V109" s="510"/>
      <c r="W109" s="511"/>
      <c r="X109" s="522" t="s">
        <v>715</v>
      </c>
      <c r="Y109" s="516">
        <v>46</v>
      </c>
      <c r="Z109" s="515" t="s">
        <v>618</v>
      </c>
      <c r="AA109" s="516">
        <v>291</v>
      </c>
      <c r="AB109" s="516">
        <v>56535</v>
      </c>
      <c r="AC109" s="516">
        <v>11</v>
      </c>
      <c r="AD109" s="528">
        <v>8.44</v>
      </c>
      <c r="AE109" s="517">
        <f t="shared" si="2"/>
        <v>388.23999999999995</v>
      </c>
      <c r="AF109" s="528">
        <v>129.41</v>
      </c>
      <c r="AG109" s="528">
        <v>129.41</v>
      </c>
      <c r="AH109" s="528">
        <v>129.41</v>
      </c>
      <c r="AI109" s="518" t="s">
        <v>592</v>
      </c>
    </row>
    <row r="110" spans="1:35" ht="30.75" customHeight="1">
      <c r="A110" s="166"/>
      <c r="B110" s="165"/>
      <c r="C110" s="165"/>
      <c r="D110" s="165"/>
      <c r="E110" s="165"/>
      <c r="F110" s="167"/>
      <c r="G110" s="505"/>
      <c r="H110" s="506"/>
      <c r="I110" s="477"/>
      <c r="J110" s="507"/>
      <c r="K110" s="508"/>
      <c r="L110" s="509"/>
      <c r="M110" s="509"/>
      <c r="N110" s="509"/>
      <c r="O110" s="509"/>
      <c r="P110" s="509"/>
      <c r="Q110" s="509"/>
      <c r="R110" s="509"/>
      <c r="S110" s="509"/>
      <c r="T110" s="509"/>
      <c r="U110" s="509"/>
      <c r="V110" s="510"/>
      <c r="W110" s="511"/>
      <c r="X110" s="522" t="s">
        <v>716</v>
      </c>
      <c r="Y110" s="516">
        <v>48</v>
      </c>
      <c r="Z110" s="515" t="s">
        <v>618</v>
      </c>
      <c r="AA110" s="516">
        <v>291</v>
      </c>
      <c r="AB110" s="516">
        <v>2004</v>
      </c>
      <c r="AC110" s="516">
        <v>11</v>
      </c>
      <c r="AD110" s="528">
        <v>2.17</v>
      </c>
      <c r="AE110" s="517">
        <f t="shared" si="2"/>
        <v>104.16</v>
      </c>
      <c r="AF110" s="528">
        <v>34.72</v>
      </c>
      <c r="AG110" s="528">
        <v>34.72</v>
      </c>
      <c r="AH110" s="528">
        <v>34.72</v>
      </c>
      <c r="AI110" s="518" t="s">
        <v>592</v>
      </c>
    </row>
    <row r="111" spans="1:35" ht="30.75" customHeight="1">
      <c r="A111" s="166"/>
      <c r="B111" s="165"/>
      <c r="C111" s="165"/>
      <c r="D111" s="165"/>
      <c r="E111" s="165"/>
      <c r="F111" s="167"/>
      <c r="G111" s="505"/>
      <c r="H111" s="506"/>
      <c r="I111" s="477"/>
      <c r="J111" s="507"/>
      <c r="K111" s="508"/>
      <c r="L111" s="509"/>
      <c r="M111" s="509"/>
      <c r="N111" s="509"/>
      <c r="O111" s="509"/>
      <c r="P111" s="509"/>
      <c r="Q111" s="509"/>
      <c r="R111" s="509"/>
      <c r="S111" s="509"/>
      <c r="T111" s="509"/>
      <c r="U111" s="509"/>
      <c r="V111" s="510"/>
      <c r="W111" s="511"/>
      <c r="X111" s="522" t="s">
        <v>717</v>
      </c>
      <c r="Y111" s="516">
        <v>54</v>
      </c>
      <c r="Z111" s="515" t="s">
        <v>618</v>
      </c>
      <c r="AA111" s="516">
        <v>291</v>
      </c>
      <c r="AB111" s="516">
        <v>30346</v>
      </c>
      <c r="AC111" s="516">
        <v>11</v>
      </c>
      <c r="AD111" s="528">
        <v>3.79</v>
      </c>
      <c r="AE111" s="517">
        <f t="shared" si="2"/>
        <v>204.66</v>
      </c>
      <c r="AF111" s="528">
        <v>68.22</v>
      </c>
      <c r="AG111" s="528">
        <v>68.22</v>
      </c>
      <c r="AH111" s="528">
        <v>68.22</v>
      </c>
      <c r="AI111" s="518" t="s">
        <v>592</v>
      </c>
    </row>
    <row r="112" spans="1:35" ht="30.75" customHeight="1">
      <c r="A112" s="166"/>
      <c r="B112" s="165"/>
      <c r="C112" s="165"/>
      <c r="D112" s="165"/>
      <c r="E112" s="165"/>
      <c r="F112" s="167"/>
      <c r="G112" s="505"/>
      <c r="H112" s="506"/>
      <c r="I112" s="477"/>
      <c r="J112" s="507"/>
      <c r="K112" s="508"/>
      <c r="L112" s="509"/>
      <c r="M112" s="509"/>
      <c r="N112" s="509"/>
      <c r="O112" s="509"/>
      <c r="P112" s="509"/>
      <c r="Q112" s="509"/>
      <c r="R112" s="509"/>
      <c r="S112" s="509"/>
      <c r="T112" s="509"/>
      <c r="U112" s="509"/>
      <c r="V112" s="510"/>
      <c r="W112" s="511"/>
      <c r="X112" s="522" t="s">
        <v>718</v>
      </c>
      <c r="Y112" s="516">
        <v>54</v>
      </c>
      <c r="Z112" s="515" t="s">
        <v>618</v>
      </c>
      <c r="AA112" s="516">
        <v>291</v>
      </c>
      <c r="AB112" s="516">
        <v>49352</v>
      </c>
      <c r="AC112" s="516">
        <v>11</v>
      </c>
      <c r="AD112" s="528">
        <v>1.19</v>
      </c>
      <c r="AE112" s="517">
        <f t="shared" si="2"/>
        <v>64.259999999999991</v>
      </c>
      <c r="AF112" s="528">
        <v>21.42</v>
      </c>
      <c r="AG112" s="528">
        <v>21.42</v>
      </c>
      <c r="AH112" s="528">
        <v>21.42</v>
      </c>
      <c r="AI112" s="518" t="s">
        <v>592</v>
      </c>
    </row>
    <row r="113" spans="1:35" ht="30.75" customHeight="1">
      <c r="A113" s="166"/>
      <c r="B113" s="165"/>
      <c r="C113" s="165"/>
      <c r="D113" s="165"/>
      <c r="E113" s="165"/>
      <c r="F113" s="167"/>
      <c r="G113" s="505"/>
      <c r="H113" s="506"/>
      <c r="I113" s="477"/>
      <c r="J113" s="507"/>
      <c r="K113" s="508"/>
      <c r="L113" s="509"/>
      <c r="M113" s="509"/>
      <c r="N113" s="509"/>
      <c r="O113" s="509"/>
      <c r="P113" s="509"/>
      <c r="Q113" s="509"/>
      <c r="R113" s="509"/>
      <c r="S113" s="509"/>
      <c r="T113" s="509"/>
      <c r="U113" s="509"/>
      <c r="V113" s="510"/>
      <c r="W113" s="511"/>
      <c r="X113" s="522" t="s">
        <v>719</v>
      </c>
      <c r="Y113" s="516">
        <v>14</v>
      </c>
      <c r="Z113" s="515" t="s">
        <v>618</v>
      </c>
      <c r="AA113" s="516">
        <v>291</v>
      </c>
      <c r="AB113" s="516">
        <v>25857</v>
      </c>
      <c r="AC113" s="516">
        <v>11</v>
      </c>
      <c r="AD113" s="528">
        <v>10</v>
      </c>
      <c r="AE113" s="517">
        <f t="shared" si="2"/>
        <v>140</v>
      </c>
      <c r="AF113" s="528">
        <v>70</v>
      </c>
      <c r="AH113" s="528">
        <v>70</v>
      </c>
      <c r="AI113" s="518" t="s">
        <v>592</v>
      </c>
    </row>
    <row r="114" spans="1:35" ht="30.75" customHeight="1">
      <c r="A114" s="166"/>
      <c r="B114" s="165"/>
      <c r="C114" s="165"/>
      <c r="D114" s="165"/>
      <c r="E114" s="165"/>
      <c r="F114" s="167"/>
      <c r="G114" s="505"/>
      <c r="H114" s="506"/>
      <c r="I114" s="477"/>
      <c r="J114" s="507"/>
      <c r="K114" s="508"/>
      <c r="L114" s="509"/>
      <c r="M114" s="509"/>
      <c r="N114" s="509"/>
      <c r="O114" s="509"/>
      <c r="P114" s="509"/>
      <c r="Q114" s="509"/>
      <c r="R114" s="509"/>
      <c r="S114" s="509"/>
      <c r="T114" s="509"/>
      <c r="U114" s="509"/>
      <c r="V114" s="510"/>
      <c r="W114" s="511"/>
      <c r="X114" s="522" t="s">
        <v>720</v>
      </c>
      <c r="Y114" s="516">
        <v>4</v>
      </c>
      <c r="Z114" s="515" t="s">
        <v>618</v>
      </c>
      <c r="AA114" s="516">
        <v>291</v>
      </c>
      <c r="AB114" s="516">
        <v>20329</v>
      </c>
      <c r="AC114" s="516">
        <v>11</v>
      </c>
      <c r="AD114" s="528">
        <v>39</v>
      </c>
      <c r="AE114" s="517">
        <f t="shared" si="2"/>
        <v>156</v>
      </c>
      <c r="AF114" s="528">
        <v>78</v>
      </c>
      <c r="AH114" s="528">
        <v>75</v>
      </c>
      <c r="AI114" s="518" t="s">
        <v>592</v>
      </c>
    </row>
    <row r="115" spans="1:35" ht="30.75" customHeight="1">
      <c r="A115" s="166"/>
      <c r="B115" s="165"/>
      <c r="C115" s="165"/>
      <c r="D115" s="165"/>
      <c r="E115" s="165"/>
      <c r="F115" s="167"/>
      <c r="G115" s="505"/>
      <c r="H115" s="506"/>
      <c r="I115" s="477"/>
      <c r="J115" s="507"/>
      <c r="K115" s="508"/>
      <c r="L115" s="509"/>
      <c r="M115" s="509"/>
      <c r="N115" s="509"/>
      <c r="O115" s="509"/>
      <c r="P115" s="509"/>
      <c r="Q115" s="509"/>
      <c r="R115" s="509"/>
      <c r="S115" s="509"/>
      <c r="T115" s="509"/>
      <c r="U115" s="509"/>
      <c r="V115" s="510"/>
      <c r="W115" s="511"/>
      <c r="X115" s="522" t="s">
        <v>721</v>
      </c>
      <c r="Y115" s="516">
        <v>1</v>
      </c>
      <c r="Z115" s="515" t="s">
        <v>618</v>
      </c>
      <c r="AA115" s="516">
        <v>291</v>
      </c>
      <c r="AB115" s="516">
        <v>63611</v>
      </c>
      <c r="AC115" s="516">
        <v>11</v>
      </c>
      <c r="AD115" s="528">
        <v>10</v>
      </c>
      <c r="AE115" s="517">
        <f t="shared" si="2"/>
        <v>10</v>
      </c>
      <c r="AF115" s="528">
        <v>10</v>
      </c>
      <c r="AG115" s="528"/>
      <c r="AH115" s="528"/>
      <c r="AI115" s="518" t="s">
        <v>592</v>
      </c>
    </row>
    <row r="116" spans="1:35" ht="30.75" customHeight="1">
      <c r="A116" s="166"/>
      <c r="B116" s="165"/>
      <c r="C116" s="165"/>
      <c r="D116" s="165"/>
      <c r="E116" s="165"/>
      <c r="F116" s="167"/>
      <c r="G116" s="505"/>
      <c r="H116" s="506"/>
      <c r="I116" s="477"/>
      <c r="J116" s="507"/>
      <c r="K116" s="508"/>
      <c r="L116" s="509"/>
      <c r="M116" s="509"/>
      <c r="N116" s="509"/>
      <c r="O116" s="509"/>
      <c r="P116" s="509"/>
      <c r="Q116" s="509"/>
      <c r="R116" s="509"/>
      <c r="S116" s="509"/>
      <c r="T116" s="509"/>
      <c r="U116" s="509"/>
      <c r="V116" s="510"/>
      <c r="W116" s="511"/>
      <c r="X116" s="522" t="s">
        <v>722</v>
      </c>
      <c r="Y116" s="516">
        <v>6</v>
      </c>
      <c r="Z116" s="515" t="s">
        <v>618</v>
      </c>
      <c r="AA116" s="516">
        <v>291</v>
      </c>
      <c r="AB116" s="516"/>
      <c r="AC116" s="516">
        <v>11</v>
      </c>
      <c r="AD116" s="528">
        <v>10.5</v>
      </c>
      <c r="AE116" s="517">
        <f t="shared" si="2"/>
        <v>63</v>
      </c>
      <c r="AF116" s="528">
        <v>31.5</v>
      </c>
      <c r="AG116" s="528"/>
      <c r="AH116" s="528">
        <v>31.5</v>
      </c>
      <c r="AI116" s="518" t="s">
        <v>592</v>
      </c>
    </row>
    <row r="117" spans="1:35" ht="30.75" customHeight="1">
      <c r="A117" s="166"/>
      <c r="B117" s="165"/>
      <c r="C117" s="165"/>
      <c r="D117" s="165"/>
      <c r="E117" s="165"/>
      <c r="F117" s="167"/>
      <c r="G117" s="505"/>
      <c r="H117" s="506"/>
      <c r="I117" s="477"/>
      <c r="J117" s="507"/>
      <c r="K117" s="508"/>
      <c r="L117" s="509"/>
      <c r="M117" s="509"/>
      <c r="N117" s="509"/>
      <c r="O117" s="509"/>
      <c r="P117" s="509"/>
      <c r="Q117" s="509"/>
      <c r="R117" s="509"/>
      <c r="S117" s="509"/>
      <c r="T117" s="509"/>
      <c r="U117" s="509"/>
      <c r="V117" s="510"/>
      <c r="W117" s="511"/>
      <c r="X117" s="522" t="s">
        <v>723</v>
      </c>
      <c r="Y117" s="515">
        <v>1</v>
      </c>
      <c r="Z117" s="515" t="s">
        <v>632</v>
      </c>
      <c r="AA117" s="516">
        <v>291</v>
      </c>
      <c r="AB117" s="516"/>
      <c r="AC117" s="516">
        <v>11</v>
      </c>
      <c r="AD117" s="528">
        <v>70</v>
      </c>
      <c r="AE117" s="517">
        <f t="shared" si="2"/>
        <v>70</v>
      </c>
      <c r="AF117" s="528">
        <v>70</v>
      </c>
      <c r="AG117" s="528"/>
      <c r="AH117" s="528"/>
      <c r="AI117" s="518" t="s">
        <v>592</v>
      </c>
    </row>
    <row r="118" spans="1:35" ht="30.75" customHeight="1">
      <c r="A118" s="166"/>
      <c r="B118" s="165"/>
      <c r="C118" s="165"/>
      <c r="D118" s="165"/>
      <c r="E118" s="165"/>
      <c r="F118" s="167"/>
      <c r="G118" s="505"/>
      <c r="H118" s="506"/>
      <c r="I118" s="477"/>
      <c r="J118" s="507"/>
      <c r="K118" s="508"/>
      <c r="L118" s="509"/>
      <c r="M118" s="509"/>
      <c r="N118" s="509"/>
      <c r="O118" s="509"/>
      <c r="P118" s="509"/>
      <c r="Q118" s="509"/>
      <c r="R118" s="509"/>
      <c r="S118" s="509"/>
      <c r="T118" s="509"/>
      <c r="U118" s="509"/>
      <c r="V118" s="510"/>
      <c r="W118" s="511"/>
      <c r="X118" s="522" t="s">
        <v>724</v>
      </c>
      <c r="Y118" s="516">
        <v>200</v>
      </c>
      <c r="Z118" s="515" t="s">
        <v>618</v>
      </c>
      <c r="AA118" s="516">
        <v>291</v>
      </c>
      <c r="AB118" s="516">
        <v>22186</v>
      </c>
      <c r="AC118" s="516">
        <v>11</v>
      </c>
      <c r="AD118" s="528">
        <v>5</v>
      </c>
      <c r="AE118" s="517">
        <f t="shared" si="2"/>
        <v>1000</v>
      </c>
      <c r="AF118" s="528">
        <v>500</v>
      </c>
      <c r="AG118" s="528"/>
      <c r="AH118" s="528"/>
      <c r="AI118" s="518" t="s">
        <v>592</v>
      </c>
    </row>
    <row r="119" spans="1:35" ht="30.75" customHeight="1">
      <c r="A119" s="166"/>
      <c r="B119" s="165"/>
      <c r="C119" s="165"/>
      <c r="D119" s="165"/>
      <c r="E119" s="165"/>
      <c r="F119" s="167"/>
      <c r="G119" s="505"/>
      <c r="H119" s="506"/>
      <c r="I119" s="477"/>
      <c r="J119" s="507"/>
      <c r="K119" s="508"/>
      <c r="L119" s="509"/>
      <c r="M119" s="509"/>
      <c r="N119" s="509"/>
      <c r="O119" s="509"/>
      <c r="P119" s="509"/>
      <c r="Q119" s="509"/>
      <c r="R119" s="509"/>
      <c r="S119" s="509"/>
      <c r="T119" s="509"/>
      <c r="U119" s="509"/>
      <c r="V119" s="510"/>
      <c r="W119" s="511"/>
      <c r="X119" s="522" t="s">
        <v>725</v>
      </c>
      <c r="Y119" s="516">
        <v>26</v>
      </c>
      <c r="Z119" s="515" t="s">
        <v>672</v>
      </c>
      <c r="AA119" s="516">
        <v>291</v>
      </c>
      <c r="AB119" s="516">
        <v>2020</v>
      </c>
      <c r="AC119" s="516">
        <v>11</v>
      </c>
      <c r="AD119" s="528">
        <v>2.97</v>
      </c>
      <c r="AE119" s="517">
        <f t="shared" si="2"/>
        <v>77.22</v>
      </c>
      <c r="AF119" s="528">
        <v>25.74</v>
      </c>
      <c r="AG119" s="528">
        <v>25.74</v>
      </c>
      <c r="AH119" s="528">
        <v>25.74</v>
      </c>
      <c r="AI119" s="518" t="s">
        <v>592</v>
      </c>
    </row>
    <row r="120" spans="1:35" ht="30.75" customHeight="1">
      <c r="A120" s="166"/>
      <c r="B120" s="165"/>
      <c r="C120" s="165"/>
      <c r="D120" s="165"/>
      <c r="E120" s="165"/>
      <c r="F120" s="167"/>
      <c r="G120" s="505"/>
      <c r="H120" s="506"/>
      <c r="I120" s="477"/>
      <c r="J120" s="507"/>
      <c r="K120" s="508"/>
      <c r="L120" s="509"/>
      <c r="M120" s="509"/>
      <c r="N120" s="509"/>
      <c r="O120" s="509"/>
      <c r="P120" s="509"/>
      <c r="Q120" s="509"/>
      <c r="R120" s="509"/>
      <c r="S120" s="509"/>
      <c r="T120" s="509"/>
      <c r="U120" s="509"/>
      <c r="V120" s="510"/>
      <c r="W120" s="511"/>
      <c r="X120" s="522" t="s">
        <v>726</v>
      </c>
      <c r="Y120" s="516">
        <v>24</v>
      </c>
      <c r="Z120" s="515" t="s">
        <v>611</v>
      </c>
      <c r="AA120" s="516">
        <v>292</v>
      </c>
      <c r="AB120" s="516">
        <v>2861</v>
      </c>
      <c r="AC120" s="516">
        <v>11</v>
      </c>
      <c r="AD120" s="528">
        <v>3</v>
      </c>
      <c r="AE120" s="517">
        <f t="shared" si="2"/>
        <v>72</v>
      </c>
      <c r="AF120" s="528">
        <v>36</v>
      </c>
      <c r="AG120" s="528"/>
      <c r="AH120" s="528">
        <v>36</v>
      </c>
      <c r="AI120" s="518" t="s">
        <v>592</v>
      </c>
    </row>
    <row r="121" spans="1:35" ht="30.75" customHeight="1">
      <c r="A121" s="166"/>
      <c r="B121" s="165"/>
      <c r="C121" s="165"/>
      <c r="D121" s="165"/>
      <c r="E121" s="165"/>
      <c r="F121" s="167"/>
      <c r="G121" s="505"/>
      <c r="H121" s="506"/>
      <c r="I121" s="477"/>
      <c r="J121" s="507"/>
      <c r="K121" s="508"/>
      <c r="L121" s="509"/>
      <c r="M121" s="509"/>
      <c r="N121" s="509"/>
      <c r="O121" s="509"/>
      <c r="P121" s="509"/>
      <c r="Q121" s="509"/>
      <c r="R121" s="509"/>
      <c r="S121" s="509"/>
      <c r="T121" s="509"/>
      <c r="U121" s="509"/>
      <c r="V121" s="510"/>
      <c r="W121" s="511"/>
      <c r="X121" s="522" t="s">
        <v>727</v>
      </c>
      <c r="Y121" s="516">
        <v>45</v>
      </c>
      <c r="Z121" s="515" t="s">
        <v>632</v>
      </c>
      <c r="AA121" s="516">
        <v>292</v>
      </c>
      <c r="AB121" s="516">
        <v>42697</v>
      </c>
      <c r="AC121" s="516">
        <v>11</v>
      </c>
      <c r="AD121" s="528">
        <v>29</v>
      </c>
      <c r="AE121" s="517">
        <f t="shared" si="2"/>
        <v>1305</v>
      </c>
      <c r="AF121" s="528">
        <v>435</v>
      </c>
      <c r="AG121" s="528">
        <v>435</v>
      </c>
      <c r="AH121" s="528">
        <v>435</v>
      </c>
      <c r="AI121" s="518" t="s">
        <v>592</v>
      </c>
    </row>
    <row r="122" spans="1:35" ht="30.75" customHeight="1">
      <c r="A122" s="166"/>
      <c r="B122" s="165"/>
      <c r="C122" s="165"/>
      <c r="D122" s="165"/>
      <c r="E122" s="165"/>
      <c r="F122" s="167"/>
      <c r="G122" s="505"/>
      <c r="H122" s="506"/>
      <c r="I122" s="477"/>
      <c r="J122" s="507"/>
      <c r="K122" s="508"/>
      <c r="L122" s="509"/>
      <c r="M122" s="509"/>
      <c r="N122" s="509"/>
      <c r="O122" s="509"/>
      <c r="P122" s="509"/>
      <c r="Q122" s="509"/>
      <c r="R122" s="509"/>
      <c r="S122" s="509"/>
      <c r="T122" s="509"/>
      <c r="U122" s="509"/>
      <c r="V122" s="510"/>
      <c r="W122" s="511"/>
      <c r="X122" s="522" t="s">
        <v>728</v>
      </c>
      <c r="Y122" s="516">
        <v>17</v>
      </c>
      <c r="Z122" s="515" t="s">
        <v>729</v>
      </c>
      <c r="AA122" s="516">
        <v>292</v>
      </c>
      <c r="AB122" s="516">
        <v>2860</v>
      </c>
      <c r="AC122" s="516">
        <v>11</v>
      </c>
      <c r="AD122" s="528">
        <v>11.77</v>
      </c>
      <c r="AE122" s="517">
        <f t="shared" si="2"/>
        <v>200.09</v>
      </c>
      <c r="AF122" s="528">
        <v>100.04</v>
      </c>
      <c r="AG122" s="528"/>
      <c r="AH122" s="528">
        <v>100.04</v>
      </c>
      <c r="AI122" s="518" t="s">
        <v>592</v>
      </c>
    </row>
    <row r="123" spans="1:35" ht="30.75" customHeight="1">
      <c r="A123" s="166"/>
      <c r="B123" s="165"/>
      <c r="C123" s="165"/>
      <c r="D123" s="165"/>
      <c r="E123" s="165"/>
      <c r="F123" s="167"/>
      <c r="G123" s="505"/>
      <c r="H123" s="506"/>
      <c r="I123" s="477"/>
      <c r="J123" s="507"/>
      <c r="K123" s="508"/>
      <c r="L123" s="509"/>
      <c r="M123" s="509"/>
      <c r="N123" s="509"/>
      <c r="O123" s="509"/>
      <c r="P123" s="509"/>
      <c r="Q123" s="509"/>
      <c r="R123" s="509"/>
      <c r="S123" s="509"/>
      <c r="T123" s="509"/>
      <c r="U123" s="509"/>
      <c r="V123" s="510"/>
      <c r="W123" s="511"/>
      <c r="X123" s="522" t="s">
        <v>730</v>
      </c>
      <c r="Y123" s="516">
        <v>64</v>
      </c>
      <c r="Z123" s="515" t="s">
        <v>731</v>
      </c>
      <c r="AA123" s="516">
        <v>292</v>
      </c>
      <c r="AB123" s="516">
        <v>2859</v>
      </c>
      <c r="AC123" s="516">
        <v>11</v>
      </c>
      <c r="AD123" s="528">
        <v>15.38</v>
      </c>
      <c r="AE123" s="517">
        <f t="shared" si="2"/>
        <v>984.32</v>
      </c>
      <c r="AF123" s="528">
        <v>328.1</v>
      </c>
      <c r="AG123" s="528">
        <v>328.1</v>
      </c>
      <c r="AH123" s="528">
        <v>328.1</v>
      </c>
      <c r="AI123" s="518" t="s">
        <v>592</v>
      </c>
    </row>
    <row r="124" spans="1:35" ht="30.75" customHeight="1">
      <c r="A124" s="166"/>
      <c r="B124" s="165"/>
      <c r="C124" s="165"/>
      <c r="D124" s="165"/>
      <c r="E124" s="165"/>
      <c r="F124" s="167"/>
      <c r="G124" s="505"/>
      <c r="H124" s="506"/>
      <c r="I124" s="477"/>
      <c r="J124" s="507"/>
      <c r="K124" s="508"/>
      <c r="L124" s="509"/>
      <c r="M124" s="509"/>
      <c r="N124" s="509"/>
      <c r="O124" s="509"/>
      <c r="P124" s="509"/>
      <c r="Q124" s="509"/>
      <c r="R124" s="509"/>
      <c r="S124" s="509"/>
      <c r="T124" s="509"/>
      <c r="U124" s="509"/>
      <c r="V124" s="510"/>
      <c r="W124" s="511"/>
      <c r="X124" s="522" t="s">
        <v>732</v>
      </c>
      <c r="Y124" s="516">
        <v>18</v>
      </c>
      <c r="Z124" s="515" t="s">
        <v>733</v>
      </c>
      <c r="AA124" s="516">
        <v>292</v>
      </c>
      <c r="AB124" s="516">
        <v>31168</v>
      </c>
      <c r="AC124" s="516">
        <v>11</v>
      </c>
      <c r="AD124" s="528">
        <v>10.87</v>
      </c>
      <c r="AE124" s="517">
        <f t="shared" si="2"/>
        <v>195.66</v>
      </c>
      <c r="AF124" s="528">
        <v>65.22</v>
      </c>
      <c r="AG124" s="528">
        <v>65.22</v>
      </c>
      <c r="AH124" s="528">
        <v>65.22</v>
      </c>
      <c r="AI124" s="518" t="s">
        <v>592</v>
      </c>
    </row>
    <row r="125" spans="1:35" ht="30.75" customHeight="1">
      <c r="A125" s="166"/>
      <c r="B125" s="165"/>
      <c r="C125" s="165"/>
      <c r="D125" s="165"/>
      <c r="E125" s="165"/>
      <c r="F125" s="167"/>
      <c r="G125" s="505"/>
      <c r="H125" s="506"/>
      <c r="I125" s="477"/>
      <c r="J125" s="507"/>
      <c r="K125" s="508"/>
      <c r="L125" s="509"/>
      <c r="M125" s="509"/>
      <c r="N125" s="509"/>
      <c r="O125" s="509"/>
      <c r="P125" s="509"/>
      <c r="Q125" s="509"/>
      <c r="R125" s="509"/>
      <c r="S125" s="509"/>
      <c r="T125" s="509"/>
      <c r="U125" s="509"/>
      <c r="V125" s="510"/>
      <c r="W125" s="511"/>
      <c r="X125" s="522" t="s">
        <v>734</v>
      </c>
      <c r="Y125" s="516">
        <v>102</v>
      </c>
      <c r="Z125" s="515" t="s">
        <v>632</v>
      </c>
      <c r="AA125" s="516">
        <v>292</v>
      </c>
      <c r="AB125" s="516">
        <v>2843</v>
      </c>
      <c r="AC125" s="516">
        <v>11</v>
      </c>
      <c r="AD125" s="528">
        <v>23.61</v>
      </c>
      <c r="AE125" s="517">
        <f t="shared" si="2"/>
        <v>2408.2199999999998</v>
      </c>
      <c r="AF125" s="528">
        <v>802.74</v>
      </c>
      <c r="AG125" s="528">
        <v>802.74</v>
      </c>
      <c r="AH125" s="528">
        <v>802.7</v>
      </c>
      <c r="AI125" s="518" t="s">
        <v>592</v>
      </c>
    </row>
    <row r="126" spans="1:35" ht="30.75" customHeight="1">
      <c r="A126" s="166"/>
      <c r="B126" s="165"/>
      <c r="C126" s="165"/>
      <c r="D126" s="165"/>
      <c r="E126" s="165"/>
      <c r="F126" s="167"/>
      <c r="G126" s="505"/>
      <c r="H126" s="506"/>
      <c r="I126" s="477"/>
      <c r="J126" s="507"/>
      <c r="K126" s="508"/>
      <c r="L126" s="509"/>
      <c r="M126" s="509"/>
      <c r="N126" s="509"/>
      <c r="O126" s="509"/>
      <c r="P126" s="509"/>
      <c r="Q126" s="509"/>
      <c r="R126" s="509"/>
      <c r="S126" s="509"/>
      <c r="T126" s="509"/>
      <c r="U126" s="509"/>
      <c r="V126" s="510"/>
      <c r="W126" s="511"/>
      <c r="X126" s="522" t="s">
        <v>735</v>
      </c>
      <c r="Y126" s="516">
        <v>26</v>
      </c>
      <c r="Z126" s="515" t="s">
        <v>611</v>
      </c>
      <c r="AA126" s="516">
        <v>292</v>
      </c>
      <c r="AB126" s="516">
        <v>2846</v>
      </c>
      <c r="AC126" s="516">
        <v>11</v>
      </c>
      <c r="AD126" s="528">
        <v>19.71</v>
      </c>
      <c r="AE126" s="517">
        <f t="shared" si="2"/>
        <v>512.46</v>
      </c>
      <c r="AF126" s="528">
        <v>170.82</v>
      </c>
      <c r="AG126" s="528">
        <v>170.82</v>
      </c>
      <c r="AH126" s="528">
        <v>170.82</v>
      </c>
      <c r="AI126" s="518" t="s">
        <v>592</v>
      </c>
    </row>
    <row r="127" spans="1:35" ht="30.75" customHeight="1">
      <c r="A127" s="166"/>
      <c r="B127" s="165"/>
      <c r="C127" s="165"/>
      <c r="D127" s="165"/>
      <c r="E127" s="165"/>
      <c r="F127" s="167"/>
      <c r="G127" s="505"/>
      <c r="H127" s="506"/>
      <c r="I127" s="477"/>
      <c r="J127" s="507"/>
      <c r="K127" s="508"/>
      <c r="L127" s="509"/>
      <c r="M127" s="509"/>
      <c r="N127" s="509"/>
      <c r="O127" s="509"/>
      <c r="P127" s="509"/>
      <c r="Q127" s="509"/>
      <c r="R127" s="509"/>
      <c r="S127" s="509"/>
      <c r="T127" s="509"/>
      <c r="U127" s="509"/>
      <c r="V127" s="510"/>
      <c r="W127" s="511"/>
      <c r="X127" s="522" t="s">
        <v>736</v>
      </c>
      <c r="Y127" s="516">
        <v>39</v>
      </c>
      <c r="Z127" s="515" t="s">
        <v>611</v>
      </c>
      <c r="AA127" s="516">
        <v>292</v>
      </c>
      <c r="AB127" s="516">
        <v>57273</v>
      </c>
      <c r="AC127" s="516">
        <v>11</v>
      </c>
      <c r="AD127" s="528">
        <v>6.28</v>
      </c>
      <c r="AE127" s="517">
        <f t="shared" si="2"/>
        <v>244.92000000000002</v>
      </c>
      <c r="AF127" s="528">
        <v>81.64</v>
      </c>
      <c r="AG127" s="528">
        <v>81.64</v>
      </c>
      <c r="AH127" s="528">
        <v>81.599999999999994</v>
      </c>
      <c r="AI127" s="518" t="s">
        <v>592</v>
      </c>
    </row>
    <row r="128" spans="1:35" ht="30.75" customHeight="1">
      <c r="A128" s="166"/>
      <c r="B128" s="165"/>
      <c r="C128" s="165"/>
      <c r="D128" s="165"/>
      <c r="E128" s="165"/>
      <c r="F128" s="167"/>
      <c r="G128" s="505"/>
      <c r="H128" s="506"/>
      <c r="I128" s="477"/>
      <c r="J128" s="507"/>
      <c r="K128" s="508"/>
      <c r="L128" s="509"/>
      <c r="M128" s="509"/>
      <c r="N128" s="509"/>
      <c r="O128" s="509"/>
      <c r="P128" s="509"/>
      <c r="Q128" s="509"/>
      <c r="R128" s="509"/>
      <c r="S128" s="509"/>
      <c r="T128" s="509"/>
      <c r="U128" s="509"/>
      <c r="V128" s="510"/>
      <c r="W128" s="511"/>
      <c r="X128" s="522" t="s">
        <v>737</v>
      </c>
      <c r="Y128" s="516">
        <v>19</v>
      </c>
      <c r="Z128" s="515" t="s">
        <v>611</v>
      </c>
      <c r="AA128" s="516">
        <v>292</v>
      </c>
      <c r="AB128" s="516">
        <v>2850</v>
      </c>
      <c r="AC128" s="516">
        <v>11</v>
      </c>
      <c r="AD128" s="528">
        <v>12.75</v>
      </c>
      <c r="AE128" s="517">
        <f t="shared" si="2"/>
        <v>242.25</v>
      </c>
      <c r="AF128" s="528">
        <v>80.75</v>
      </c>
      <c r="AG128" s="528">
        <v>80.75</v>
      </c>
      <c r="AH128" s="528">
        <v>80.75</v>
      </c>
      <c r="AI128" s="518" t="s">
        <v>592</v>
      </c>
    </row>
    <row r="129" spans="1:35" ht="30.75" customHeight="1">
      <c r="A129" s="166"/>
      <c r="B129" s="165"/>
      <c r="C129" s="165"/>
      <c r="D129" s="165"/>
      <c r="E129" s="165"/>
      <c r="F129" s="167"/>
      <c r="G129" s="505"/>
      <c r="H129" s="506"/>
      <c r="I129" s="477"/>
      <c r="J129" s="507"/>
      <c r="K129" s="508"/>
      <c r="L129" s="509"/>
      <c r="M129" s="509"/>
      <c r="N129" s="509"/>
      <c r="O129" s="509"/>
      <c r="P129" s="509"/>
      <c r="Q129" s="509"/>
      <c r="R129" s="509"/>
      <c r="S129" s="509"/>
      <c r="T129" s="509"/>
      <c r="U129" s="509"/>
      <c r="V129" s="510"/>
      <c r="W129" s="511"/>
      <c r="X129" s="522" t="s">
        <v>738</v>
      </c>
      <c r="Y129" s="516">
        <v>22</v>
      </c>
      <c r="Z129" s="515" t="s">
        <v>611</v>
      </c>
      <c r="AA129" s="516">
        <v>292</v>
      </c>
      <c r="AB129" s="516">
        <v>26688</v>
      </c>
      <c r="AC129" s="516">
        <v>11</v>
      </c>
      <c r="AD129" s="528">
        <v>6.5</v>
      </c>
      <c r="AE129" s="517">
        <f t="shared" si="2"/>
        <v>143</v>
      </c>
      <c r="AF129" s="528">
        <v>47.66</v>
      </c>
      <c r="AG129" s="528">
        <v>47.66</v>
      </c>
      <c r="AH129" s="528">
        <v>47.66</v>
      </c>
      <c r="AI129" s="518" t="s">
        <v>592</v>
      </c>
    </row>
    <row r="130" spans="1:35" ht="30.75" customHeight="1">
      <c r="A130" s="166"/>
      <c r="B130" s="165"/>
      <c r="C130" s="165"/>
      <c r="D130" s="165"/>
      <c r="E130" s="165"/>
      <c r="F130" s="167"/>
      <c r="G130" s="505"/>
      <c r="H130" s="506"/>
      <c r="I130" s="477"/>
      <c r="J130" s="507"/>
      <c r="K130" s="508"/>
      <c r="L130" s="509"/>
      <c r="M130" s="509"/>
      <c r="N130" s="509"/>
      <c r="O130" s="509"/>
      <c r="P130" s="509"/>
      <c r="Q130" s="509"/>
      <c r="R130" s="509"/>
      <c r="S130" s="509"/>
      <c r="T130" s="509"/>
      <c r="U130" s="509"/>
      <c r="V130" s="510"/>
      <c r="W130" s="511"/>
      <c r="X130" s="522" t="s">
        <v>739</v>
      </c>
      <c r="Y130" s="516">
        <v>17</v>
      </c>
      <c r="Z130" s="515" t="s">
        <v>611</v>
      </c>
      <c r="AA130" s="516">
        <v>292</v>
      </c>
      <c r="AB130" s="516">
        <v>29872</v>
      </c>
      <c r="AC130" s="516">
        <v>11</v>
      </c>
      <c r="AD130" s="528">
        <v>15.5</v>
      </c>
      <c r="AE130" s="517">
        <f t="shared" si="2"/>
        <v>263.5</v>
      </c>
      <c r="AG130" s="528">
        <v>131.75</v>
      </c>
      <c r="AH130" s="528">
        <v>131.75</v>
      </c>
      <c r="AI130" s="518" t="s">
        <v>592</v>
      </c>
    </row>
    <row r="131" spans="1:35" ht="30.75" customHeight="1">
      <c r="A131" s="166"/>
      <c r="B131" s="165"/>
      <c r="C131" s="165"/>
      <c r="D131" s="165"/>
      <c r="E131" s="165"/>
      <c r="F131" s="167"/>
      <c r="G131" s="505"/>
      <c r="H131" s="506"/>
      <c r="I131" s="477"/>
      <c r="J131" s="507"/>
      <c r="K131" s="508"/>
      <c r="L131" s="509"/>
      <c r="M131" s="509"/>
      <c r="N131" s="509"/>
      <c r="O131" s="509"/>
      <c r="P131" s="509"/>
      <c r="Q131" s="509"/>
      <c r="R131" s="509"/>
      <c r="S131" s="509"/>
      <c r="T131" s="509"/>
      <c r="U131" s="509"/>
      <c r="V131" s="510"/>
      <c r="W131" s="511"/>
      <c r="X131" s="522" t="s">
        <v>740</v>
      </c>
      <c r="Y131" s="516">
        <v>16</v>
      </c>
      <c r="Z131" s="515" t="s">
        <v>611</v>
      </c>
      <c r="AA131" s="516">
        <v>292</v>
      </c>
      <c r="AB131" s="516">
        <v>29961</v>
      </c>
      <c r="AC131" s="516">
        <v>11</v>
      </c>
      <c r="AD131" s="528">
        <v>2.5499999999999998</v>
      </c>
      <c r="AE131" s="517">
        <f t="shared" si="2"/>
        <v>40.799999999999997</v>
      </c>
      <c r="AF131" s="70">
        <v>20.399999999999999</v>
      </c>
      <c r="AG131" s="528">
        <v>20.399999999999999</v>
      </c>
      <c r="AH131" s="528">
        <v>20.399999999999999</v>
      </c>
      <c r="AI131" s="518" t="s">
        <v>592</v>
      </c>
    </row>
    <row r="132" spans="1:35" ht="30.75" customHeight="1">
      <c r="A132" s="166"/>
      <c r="B132" s="165"/>
      <c r="C132" s="165"/>
      <c r="D132" s="165"/>
      <c r="E132" s="165"/>
      <c r="F132" s="167"/>
      <c r="G132" s="505"/>
      <c r="H132" s="506"/>
      <c r="I132" s="477"/>
      <c r="J132" s="507"/>
      <c r="K132" s="508"/>
      <c r="L132" s="509"/>
      <c r="M132" s="509"/>
      <c r="N132" s="509"/>
      <c r="O132" s="509"/>
      <c r="P132" s="509"/>
      <c r="Q132" s="509"/>
      <c r="R132" s="509"/>
      <c r="S132" s="509"/>
      <c r="T132" s="509"/>
      <c r="U132" s="509"/>
      <c r="V132" s="510"/>
      <c r="W132" s="511"/>
      <c r="X132" s="522" t="s">
        <v>741</v>
      </c>
      <c r="Y132" s="516">
        <v>6</v>
      </c>
      <c r="Z132" s="515" t="s">
        <v>611</v>
      </c>
      <c r="AA132" s="516">
        <v>292</v>
      </c>
      <c r="AB132" s="516">
        <v>5732</v>
      </c>
      <c r="AC132" s="516">
        <v>11</v>
      </c>
      <c r="AD132" s="528">
        <v>3.91</v>
      </c>
      <c r="AE132" s="517">
        <f t="shared" si="2"/>
        <v>23.46</v>
      </c>
      <c r="AF132" s="528">
        <v>23.46</v>
      </c>
      <c r="AG132" s="528"/>
      <c r="AH132" s="528">
        <v>23.46</v>
      </c>
      <c r="AI132" s="518" t="s">
        <v>592</v>
      </c>
    </row>
    <row r="133" spans="1:35" ht="30.75" customHeight="1">
      <c r="A133" s="166"/>
      <c r="B133" s="165"/>
      <c r="C133" s="165"/>
      <c r="D133" s="165"/>
      <c r="E133" s="165"/>
      <c r="F133" s="167"/>
      <c r="G133" s="505"/>
      <c r="H133" s="506"/>
      <c r="I133" s="477"/>
      <c r="J133" s="507"/>
      <c r="K133" s="508"/>
      <c r="L133" s="509"/>
      <c r="M133" s="509"/>
      <c r="N133" s="509"/>
      <c r="O133" s="509"/>
      <c r="P133" s="509"/>
      <c r="Q133" s="509"/>
      <c r="R133" s="509"/>
      <c r="S133" s="509"/>
      <c r="T133" s="509"/>
      <c r="U133" s="509"/>
      <c r="V133" s="510"/>
      <c r="W133" s="511"/>
      <c r="X133" s="522" t="s">
        <v>742</v>
      </c>
      <c r="Y133" s="516">
        <v>22</v>
      </c>
      <c r="Z133" s="515" t="s">
        <v>597</v>
      </c>
      <c r="AA133" s="516">
        <v>297</v>
      </c>
      <c r="AB133" s="516">
        <v>2792</v>
      </c>
      <c r="AC133" s="516">
        <v>11</v>
      </c>
      <c r="AD133" s="528">
        <v>30</v>
      </c>
      <c r="AE133" s="517">
        <f t="shared" si="2"/>
        <v>660</v>
      </c>
      <c r="AF133" s="528">
        <v>330</v>
      </c>
      <c r="AG133" s="528">
        <v>330</v>
      </c>
      <c r="AH133" s="528"/>
      <c r="AI133" s="518" t="s">
        <v>592</v>
      </c>
    </row>
    <row r="134" spans="1:35" ht="30.75" customHeight="1">
      <c r="A134" s="166"/>
      <c r="B134" s="165"/>
      <c r="C134" s="165"/>
      <c r="D134" s="165"/>
      <c r="E134" s="165"/>
      <c r="F134" s="167"/>
      <c r="G134" s="505"/>
      <c r="H134" s="506"/>
      <c r="I134" s="477"/>
      <c r="J134" s="507"/>
      <c r="K134" s="508"/>
      <c r="L134" s="509"/>
      <c r="M134" s="509"/>
      <c r="N134" s="509"/>
      <c r="O134" s="509"/>
      <c r="P134" s="509"/>
      <c r="Q134" s="509"/>
      <c r="R134" s="509"/>
      <c r="S134" s="509"/>
      <c r="T134" s="509"/>
      <c r="U134" s="509"/>
      <c r="V134" s="510"/>
      <c r="W134" s="511"/>
      <c r="X134" s="522" t="s">
        <v>743</v>
      </c>
      <c r="Y134" s="516">
        <v>7</v>
      </c>
      <c r="Z134" s="515" t="s">
        <v>611</v>
      </c>
      <c r="AA134" s="516">
        <v>297</v>
      </c>
      <c r="AB134" s="516">
        <v>28866</v>
      </c>
      <c r="AC134" s="516">
        <v>11</v>
      </c>
      <c r="AD134" s="528">
        <v>35</v>
      </c>
      <c r="AE134" s="517">
        <f t="shared" ref="AE134:AE137" si="3">SUM(Y134*AD134)</f>
        <v>245</v>
      </c>
      <c r="AF134" s="70">
        <v>122</v>
      </c>
      <c r="AG134" s="528">
        <v>122.5</v>
      </c>
      <c r="AH134" s="528">
        <v>122.5</v>
      </c>
      <c r="AI134" s="518" t="s">
        <v>592</v>
      </c>
    </row>
    <row r="135" spans="1:35" ht="30.75" customHeight="1">
      <c r="A135" s="166"/>
      <c r="B135" s="165"/>
      <c r="C135" s="165"/>
      <c r="D135" s="165"/>
      <c r="E135" s="165"/>
      <c r="F135" s="167"/>
      <c r="G135" s="505"/>
      <c r="H135" s="506"/>
      <c r="I135" s="477"/>
      <c r="J135" s="507"/>
      <c r="K135" s="508"/>
      <c r="L135" s="509"/>
      <c r="M135" s="509"/>
      <c r="N135" s="509"/>
      <c r="O135" s="509"/>
      <c r="P135" s="509"/>
      <c r="Q135" s="509"/>
      <c r="R135" s="509"/>
      <c r="S135" s="509"/>
      <c r="T135" s="509"/>
      <c r="U135" s="509"/>
      <c r="V135" s="510"/>
      <c r="W135" s="511"/>
      <c r="X135" s="522" t="s">
        <v>744</v>
      </c>
      <c r="Y135" s="516">
        <v>12</v>
      </c>
      <c r="Z135" s="515" t="s">
        <v>611</v>
      </c>
      <c r="AA135" s="516">
        <v>297</v>
      </c>
      <c r="AB135" s="516"/>
      <c r="AC135" s="516">
        <v>11</v>
      </c>
      <c r="AD135" s="528">
        <v>11</v>
      </c>
      <c r="AE135" s="517">
        <f t="shared" si="3"/>
        <v>132</v>
      </c>
      <c r="AG135" s="528">
        <v>66</v>
      </c>
      <c r="AH135" s="528">
        <v>66</v>
      </c>
      <c r="AI135" s="518" t="s">
        <v>592</v>
      </c>
    </row>
    <row r="136" spans="1:35" ht="30.75" customHeight="1">
      <c r="A136" s="166"/>
      <c r="B136" s="165"/>
      <c r="C136" s="165"/>
      <c r="D136" s="165"/>
      <c r="E136" s="165"/>
      <c r="F136" s="167"/>
      <c r="G136" s="505"/>
      <c r="H136" s="506"/>
      <c r="I136" s="477"/>
      <c r="J136" s="507"/>
      <c r="K136" s="508"/>
      <c r="L136" s="509"/>
      <c r="M136" s="509"/>
      <c r="N136" s="509"/>
      <c r="O136" s="509"/>
      <c r="P136" s="509"/>
      <c r="Q136" s="509"/>
      <c r="R136" s="509"/>
      <c r="S136" s="509"/>
      <c r="T136" s="509"/>
      <c r="U136" s="509"/>
      <c r="V136" s="510"/>
      <c r="W136" s="511"/>
      <c r="X136" s="522" t="s">
        <v>745</v>
      </c>
      <c r="Y136" s="516">
        <v>30</v>
      </c>
      <c r="Z136" s="515" t="s">
        <v>618</v>
      </c>
      <c r="AA136" s="516">
        <v>297</v>
      </c>
      <c r="AB136" s="516">
        <v>55154</v>
      </c>
      <c r="AC136" s="516">
        <v>11</v>
      </c>
      <c r="AD136" s="528">
        <v>8</v>
      </c>
      <c r="AE136" s="517">
        <f t="shared" si="3"/>
        <v>240</v>
      </c>
      <c r="AG136" s="528">
        <v>120</v>
      </c>
      <c r="AH136" s="528">
        <v>120</v>
      </c>
      <c r="AI136" s="518" t="s">
        <v>592</v>
      </c>
    </row>
    <row r="137" spans="1:35" ht="30.75" customHeight="1">
      <c r="A137" s="166"/>
      <c r="B137" s="165"/>
      <c r="C137" s="165"/>
      <c r="D137" s="165"/>
      <c r="E137" s="165"/>
      <c r="F137" s="167"/>
      <c r="G137" s="505"/>
      <c r="H137" s="506"/>
      <c r="I137" s="477"/>
      <c r="J137" s="507"/>
      <c r="K137" s="508"/>
      <c r="L137" s="509"/>
      <c r="M137" s="509"/>
      <c r="N137" s="509"/>
      <c r="O137" s="509"/>
      <c r="P137" s="509"/>
      <c r="Q137" s="509"/>
      <c r="R137" s="509"/>
      <c r="S137" s="509"/>
      <c r="T137" s="509"/>
      <c r="U137" s="509"/>
      <c r="V137" s="510"/>
      <c r="W137" s="511"/>
      <c r="X137" s="522" t="s">
        <v>746</v>
      </c>
      <c r="Y137" s="516">
        <v>12</v>
      </c>
      <c r="Z137" s="515" t="s">
        <v>611</v>
      </c>
      <c r="AA137" s="516">
        <v>297</v>
      </c>
      <c r="AB137" s="516">
        <v>8514</v>
      </c>
      <c r="AC137" s="516">
        <v>11</v>
      </c>
      <c r="AD137" s="528">
        <v>24</v>
      </c>
      <c r="AE137" s="517">
        <f t="shared" si="3"/>
        <v>288</v>
      </c>
      <c r="AG137" s="528">
        <v>144</v>
      </c>
      <c r="AH137" s="528"/>
      <c r="AI137" s="518" t="s">
        <v>592</v>
      </c>
    </row>
    <row r="138" spans="1:35" ht="51" customHeight="1">
      <c r="A138" s="166"/>
      <c r="B138" s="165"/>
      <c r="C138" s="165"/>
      <c r="D138" s="165"/>
      <c r="E138" s="165"/>
      <c r="F138" s="167"/>
      <c r="G138" s="505"/>
      <c r="H138" s="506"/>
      <c r="I138" s="477"/>
      <c r="J138" s="507"/>
      <c r="K138" s="508"/>
      <c r="L138" s="509"/>
      <c r="M138" s="509"/>
      <c r="N138" s="509"/>
      <c r="O138" s="509"/>
      <c r="P138" s="509"/>
      <c r="Q138" s="509"/>
      <c r="R138" s="509"/>
      <c r="S138" s="509"/>
      <c r="T138" s="509"/>
      <c r="U138" s="509"/>
      <c r="V138" s="510"/>
      <c r="W138" s="511"/>
      <c r="X138" s="522" t="s">
        <v>752</v>
      </c>
      <c r="Y138" s="515" t="s">
        <v>753</v>
      </c>
      <c r="Z138" s="515" t="s">
        <v>618</v>
      </c>
      <c r="AA138" s="533" t="s">
        <v>754</v>
      </c>
      <c r="AB138" s="516"/>
      <c r="AC138" s="516">
        <v>11</v>
      </c>
      <c r="AD138" s="535" t="s">
        <v>751</v>
      </c>
      <c r="AE138" s="531">
        <v>1192166.76</v>
      </c>
      <c r="AF138" s="528">
        <f>AE138/3</f>
        <v>397388.92</v>
      </c>
      <c r="AG138" s="528">
        <v>397388.92</v>
      </c>
      <c r="AH138" s="528">
        <v>397388.92</v>
      </c>
      <c r="AI138" s="870" t="s">
        <v>757</v>
      </c>
    </row>
    <row r="139" spans="1:35" ht="57" customHeight="1">
      <c r="A139" s="166"/>
      <c r="B139" s="165"/>
      <c r="C139" s="165"/>
      <c r="D139" s="165"/>
      <c r="E139" s="165"/>
      <c r="F139" s="167"/>
      <c r="G139" s="505"/>
      <c r="H139" s="506"/>
      <c r="I139" s="477"/>
      <c r="J139" s="507"/>
      <c r="K139" s="508"/>
      <c r="L139" s="509"/>
      <c r="M139" s="509"/>
      <c r="N139" s="509"/>
      <c r="O139" s="509"/>
      <c r="P139" s="509"/>
      <c r="Q139" s="509"/>
      <c r="R139" s="509"/>
      <c r="S139" s="509"/>
      <c r="T139" s="509"/>
      <c r="U139" s="509"/>
      <c r="V139" s="510"/>
      <c r="W139" s="511"/>
      <c r="X139" s="522" t="s">
        <v>747</v>
      </c>
      <c r="Y139" s="516">
        <v>86</v>
      </c>
      <c r="Z139" s="869" t="s">
        <v>755</v>
      </c>
      <c r="AA139" s="518" t="s">
        <v>749</v>
      </c>
      <c r="AB139" s="516"/>
      <c r="AC139" s="533" t="s">
        <v>750</v>
      </c>
      <c r="AD139" s="535" t="s">
        <v>751</v>
      </c>
      <c r="AE139" s="531">
        <v>8000000</v>
      </c>
      <c r="AF139" s="528">
        <f>AE139/3</f>
        <v>2666666.6666666665</v>
      </c>
      <c r="AG139" s="528">
        <v>2666666.67</v>
      </c>
      <c r="AH139" s="528">
        <v>2666666.66</v>
      </c>
      <c r="AI139" s="870" t="s">
        <v>756</v>
      </c>
    </row>
    <row r="140" spans="1:35" ht="30.75" customHeight="1" thickBot="1">
      <c r="A140" s="166"/>
      <c r="B140" s="165"/>
      <c r="C140" s="165"/>
      <c r="D140" s="165"/>
      <c r="E140" s="165"/>
      <c r="F140" s="167"/>
      <c r="G140" s="505"/>
      <c r="H140" s="506"/>
      <c r="I140" s="477"/>
      <c r="J140" s="507"/>
      <c r="K140" s="508"/>
      <c r="L140" s="509"/>
      <c r="M140" s="509"/>
      <c r="N140" s="509"/>
      <c r="O140" s="509"/>
      <c r="P140" s="509"/>
      <c r="Q140" s="509"/>
      <c r="R140" s="509"/>
      <c r="S140" s="509"/>
      <c r="T140" s="509"/>
      <c r="U140" s="509"/>
      <c r="V140" s="510"/>
      <c r="W140" s="511"/>
      <c r="X140" s="529"/>
      <c r="Y140" s="529"/>
      <c r="Z140" s="529"/>
      <c r="AA140" s="529"/>
      <c r="AB140" s="537"/>
      <c r="AC140" s="539"/>
      <c r="AD140" s="538"/>
      <c r="AE140" s="530"/>
      <c r="AF140" s="529"/>
      <c r="AG140" s="529"/>
      <c r="AH140" s="529"/>
      <c r="AI140" s="529"/>
    </row>
    <row r="141" spans="1:35" ht="16.5" thickBot="1">
      <c r="H141" s="837" t="s">
        <v>145</v>
      </c>
      <c r="I141" s="838"/>
      <c r="J141" s="838"/>
      <c r="K141" s="838"/>
      <c r="L141" s="838"/>
      <c r="M141" s="838"/>
      <c r="N141" s="838"/>
      <c r="O141" s="838"/>
      <c r="P141" s="838"/>
      <c r="Q141" s="838"/>
      <c r="R141" s="838"/>
      <c r="S141" s="838"/>
      <c r="T141" s="838"/>
      <c r="U141" s="838"/>
      <c r="V141" s="838"/>
      <c r="W141" s="293">
        <f>AF141+AG141+AH141</f>
        <v>9635732.3966666665</v>
      </c>
      <c r="X141" s="803"/>
      <c r="Y141" s="804"/>
      <c r="Z141" s="804"/>
      <c r="AA141" s="804"/>
      <c r="AB141" s="804"/>
      <c r="AC141" s="804"/>
      <c r="AD141" s="804"/>
      <c r="AE141" s="805"/>
      <c r="AF141" s="500">
        <f>SUM(AF6:AF140)</f>
        <v>3211910.7966666664</v>
      </c>
      <c r="AG141" s="500">
        <f>SUM(AG6:AG140)</f>
        <v>3211910.8</v>
      </c>
      <c r="AH141" s="500">
        <f>SUM(AH6:AH140)</f>
        <v>3211910.8000000003</v>
      </c>
      <c r="AI141" s="501"/>
    </row>
  </sheetData>
  <mergeCells count="27">
    <mergeCell ref="K2:W2"/>
    <mergeCell ref="A1:V1"/>
    <mergeCell ref="H141:V141"/>
    <mergeCell ref="B2:B3"/>
    <mergeCell ref="A2:A3"/>
    <mergeCell ref="F2:F3"/>
    <mergeCell ref="E2:E3"/>
    <mergeCell ref="D2:D3"/>
    <mergeCell ref="C2:C3"/>
    <mergeCell ref="G4:H5"/>
    <mergeCell ref="I4:I5"/>
    <mergeCell ref="J2:J3"/>
    <mergeCell ref="G2:H3"/>
    <mergeCell ref="I2:I3"/>
    <mergeCell ref="X141:AE141"/>
    <mergeCell ref="X1:AG1"/>
    <mergeCell ref="AH1:AI1"/>
    <mergeCell ref="X2:X3"/>
    <mergeCell ref="Y2:Y3"/>
    <mergeCell ref="Z2:Z3"/>
    <mergeCell ref="AA2:AA3"/>
    <mergeCell ref="AB2:AB3"/>
    <mergeCell ref="AC2:AC3"/>
    <mergeCell ref="AD2:AD3"/>
    <mergeCell ref="AE2:AE3"/>
    <mergeCell ref="AF2:AH2"/>
    <mergeCell ref="AI2:AI3"/>
  </mergeCells>
  <printOptions horizontalCentered="1"/>
  <pageMargins left="0.11811023622047245" right="0.11811023622047245" top="0.74803149606299213" bottom="0.74803149606299213" header="0.31496062992125984" footer="0.31496062992125984"/>
  <pageSetup scale="6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9" tint="-0.249977111117893"/>
  </sheetPr>
  <dimension ref="A1:AH141"/>
  <sheetViews>
    <sheetView view="pageBreakPreview" topLeftCell="F11" zoomScale="90" zoomScaleNormal="80" zoomScaleSheetLayoutView="90" workbookViewId="0">
      <selection activeCell="AE140" sqref="AE140"/>
    </sheetView>
  </sheetViews>
  <sheetFormatPr baseColWidth="10" defaultColWidth="11.42578125" defaultRowHeight="12.75"/>
  <cols>
    <col min="1" max="1" width="31.140625" style="16" customWidth="1"/>
    <col min="2" max="2" width="15.42578125" style="16" customWidth="1"/>
    <col min="3" max="3" width="22.140625" style="16" customWidth="1"/>
    <col min="4" max="4" width="6.42578125" style="16" customWidth="1"/>
    <col min="5" max="5" width="10.7109375" style="16" customWidth="1"/>
    <col min="6" max="6" width="12.28515625" style="16" customWidth="1"/>
    <col min="7" max="8" width="10.28515625" style="16" customWidth="1"/>
    <col min="9" max="9" width="11.42578125" style="16" customWidth="1"/>
    <col min="10" max="11" width="11" style="16" customWidth="1"/>
    <col min="12" max="12" width="12.28515625" style="16" customWidth="1"/>
    <col min="13" max="13" width="10.7109375" style="16" customWidth="1"/>
    <col min="14" max="14" width="10.85546875" style="16" customWidth="1"/>
    <col min="15" max="15" width="12.140625" style="16" customWidth="1"/>
    <col min="16" max="16" width="10.7109375" style="16" customWidth="1"/>
    <col min="17" max="17" width="10.85546875" style="16" customWidth="1"/>
    <col min="18" max="18" width="12.5703125" style="16" customWidth="1"/>
    <col min="19" max="19" width="16.42578125" style="16" customWidth="1"/>
    <col min="20" max="21" width="11.42578125" style="21"/>
    <col min="22" max="27" width="11.42578125" style="16"/>
    <col min="28" max="28" width="15.28515625" style="16" bestFit="1" customWidth="1"/>
    <col min="29" max="30" width="11.42578125" style="16"/>
    <col min="31" max="31" width="15.5703125" style="16" customWidth="1"/>
    <col min="32" max="32" width="15.28515625" style="16" customWidth="1"/>
    <col min="33" max="33" width="17.28515625" style="16" customWidth="1"/>
    <col min="34" max="34" width="15.42578125" style="16" customWidth="1"/>
    <col min="35" max="16384" width="11.42578125" style="16"/>
  </cols>
  <sheetData>
    <row r="1" spans="1:32" s="9" customFormat="1" ht="45.75" customHeight="1">
      <c r="A1" s="845" t="s">
        <v>152</v>
      </c>
      <c r="B1" s="846"/>
      <c r="C1" s="846"/>
      <c r="D1" s="846"/>
      <c r="E1" s="846"/>
      <c r="F1" s="846"/>
      <c r="G1" s="846"/>
      <c r="H1" s="846"/>
      <c r="I1" s="846"/>
      <c r="J1" s="846"/>
      <c r="K1" s="846"/>
      <c r="L1" s="846"/>
      <c r="M1" s="846"/>
      <c r="N1" s="846"/>
      <c r="O1" s="846"/>
      <c r="P1" s="846"/>
      <c r="Q1" s="846"/>
      <c r="R1" s="178" t="s">
        <v>266</v>
      </c>
      <c r="S1" s="127"/>
    </row>
    <row r="2" spans="1:32" ht="15.75">
      <c r="A2" s="847" t="s">
        <v>12</v>
      </c>
      <c r="B2" s="848"/>
      <c r="C2" s="848"/>
      <c r="D2" s="848"/>
      <c r="E2" s="848"/>
      <c r="F2" s="848"/>
      <c r="G2" s="848"/>
      <c r="H2" s="848"/>
      <c r="I2" s="848"/>
      <c r="J2" s="848"/>
      <c r="K2" s="848"/>
      <c r="L2" s="848"/>
      <c r="M2" s="848"/>
      <c r="N2" s="848"/>
      <c r="O2" s="848"/>
      <c r="P2" s="848"/>
      <c r="Q2" s="848"/>
      <c r="R2" s="849"/>
      <c r="S2" s="13"/>
      <c r="T2" s="62"/>
      <c r="U2" s="62"/>
      <c r="V2" s="13"/>
      <c r="W2" s="13"/>
      <c r="X2" s="13"/>
    </row>
    <row r="3" spans="1:32" ht="16.5" customHeight="1" thickBot="1">
      <c r="A3" s="850" t="s">
        <v>153</v>
      </c>
      <c r="B3" s="851"/>
      <c r="C3" s="851"/>
      <c r="D3" s="851"/>
      <c r="E3" s="851"/>
      <c r="F3" s="851"/>
      <c r="G3" s="851"/>
      <c r="H3" s="851"/>
      <c r="I3" s="851"/>
      <c r="J3" s="851"/>
      <c r="K3" s="851"/>
      <c r="L3" s="851"/>
      <c r="M3" s="851"/>
      <c r="N3" s="851"/>
      <c r="O3" s="851"/>
      <c r="P3" s="851"/>
      <c r="Q3" s="851"/>
      <c r="R3" s="852"/>
      <c r="S3" s="18"/>
    </row>
    <row r="4" spans="1:32" ht="12.75" customHeight="1" thickBot="1">
      <c r="C4" s="126"/>
      <c r="D4" s="126"/>
      <c r="E4" s="126"/>
      <c r="F4" s="126"/>
      <c r="G4" s="126"/>
      <c r="H4" s="126"/>
      <c r="I4" s="126"/>
      <c r="J4" s="126"/>
      <c r="K4" s="126"/>
      <c r="L4" s="126"/>
      <c r="M4" s="126"/>
      <c r="N4" s="126"/>
      <c r="O4" s="18"/>
      <c r="P4" s="126"/>
      <c r="Q4" s="126"/>
      <c r="R4" s="19"/>
      <c r="S4" s="18"/>
    </row>
    <row r="5" spans="1:32" ht="27.75" customHeight="1" thickBot="1">
      <c r="A5" s="856" t="s">
        <v>154</v>
      </c>
      <c r="B5" s="755" t="s">
        <v>138</v>
      </c>
      <c r="C5" s="755" t="s">
        <v>63</v>
      </c>
      <c r="D5" s="756"/>
      <c r="E5" s="756"/>
      <c r="F5" s="756"/>
      <c r="G5" s="756"/>
      <c r="H5" s="756"/>
      <c r="I5" s="756"/>
      <c r="J5" s="756"/>
      <c r="K5" s="756"/>
      <c r="L5" s="756"/>
      <c r="M5" s="756"/>
      <c r="N5" s="756"/>
      <c r="O5" s="757"/>
      <c r="P5" s="173"/>
      <c r="Q5" s="173"/>
      <c r="R5" s="173"/>
      <c r="S5" s="18"/>
    </row>
    <row r="6" spans="1:32" ht="20.100000000000001" customHeight="1" thickBot="1">
      <c r="A6" s="856"/>
      <c r="B6" s="755"/>
      <c r="C6" s="758" t="s">
        <v>139</v>
      </c>
      <c r="D6" s="744" t="s">
        <v>219</v>
      </c>
      <c r="E6" s="745"/>
      <c r="F6" s="746"/>
      <c r="G6" s="744" t="s">
        <v>242</v>
      </c>
      <c r="H6" s="745"/>
      <c r="I6" s="746"/>
      <c r="J6" s="744" t="s">
        <v>243</v>
      </c>
      <c r="K6" s="745"/>
      <c r="L6" s="746"/>
      <c r="M6" s="744" t="s">
        <v>244</v>
      </c>
      <c r="N6" s="745"/>
      <c r="O6" s="746"/>
      <c r="P6" s="744" t="s">
        <v>245</v>
      </c>
      <c r="Q6" s="745"/>
      <c r="R6" s="761"/>
      <c r="T6" s="16"/>
      <c r="U6" s="16"/>
      <c r="AE6" s="16">
        <f>SUM(Y6*AD6)</f>
        <v>0</v>
      </c>
    </row>
    <row r="7" spans="1:32" ht="20.25" customHeight="1" thickBot="1">
      <c r="A7" s="856"/>
      <c r="B7" s="755"/>
      <c r="C7" s="759"/>
      <c r="D7" s="747" t="s">
        <v>13</v>
      </c>
      <c r="E7" s="748" t="s">
        <v>132</v>
      </c>
      <c r="F7" s="749"/>
      <c r="G7" s="747" t="s">
        <v>132</v>
      </c>
      <c r="H7" s="748"/>
      <c r="I7" s="749"/>
      <c r="J7" s="747" t="s">
        <v>132</v>
      </c>
      <c r="K7" s="748"/>
      <c r="L7" s="749"/>
      <c r="M7" s="747" t="s">
        <v>132</v>
      </c>
      <c r="N7" s="748"/>
      <c r="O7" s="750"/>
      <c r="P7" s="747" t="s">
        <v>132</v>
      </c>
      <c r="Q7" s="748"/>
      <c r="R7" s="750"/>
      <c r="T7" s="16"/>
      <c r="U7" s="16"/>
      <c r="Y7" s="16">
        <v>20</v>
      </c>
      <c r="AE7" s="16">
        <f>Y7*AD7</f>
        <v>0</v>
      </c>
    </row>
    <row r="8" spans="1:32" ht="33.75" customHeight="1" thickBot="1">
      <c r="A8" s="856"/>
      <c r="B8" s="755"/>
      <c r="C8" s="760"/>
      <c r="D8" s="762"/>
      <c r="E8" s="133" t="s">
        <v>130</v>
      </c>
      <c r="F8" s="172" t="s">
        <v>131</v>
      </c>
      <c r="G8" s="131" t="s">
        <v>130</v>
      </c>
      <c r="H8" s="129" t="s">
        <v>131</v>
      </c>
      <c r="I8" s="135" t="s">
        <v>134</v>
      </c>
      <c r="J8" s="131" t="s">
        <v>130</v>
      </c>
      <c r="K8" s="129" t="s">
        <v>131</v>
      </c>
      <c r="L8" s="135" t="s">
        <v>135</v>
      </c>
      <c r="M8" s="134" t="s">
        <v>130</v>
      </c>
      <c r="N8" s="129" t="s">
        <v>131</v>
      </c>
      <c r="O8" s="136" t="s">
        <v>135</v>
      </c>
      <c r="P8" s="134" t="s">
        <v>130</v>
      </c>
      <c r="Q8" s="129" t="s">
        <v>131</v>
      </c>
      <c r="R8" s="136" t="s">
        <v>135</v>
      </c>
      <c r="T8" s="16"/>
      <c r="U8" s="16"/>
      <c r="AE8" s="16">
        <f>Y8*AD8</f>
        <v>0</v>
      </c>
      <c r="AF8" s="16">
        <v>21000</v>
      </c>
    </row>
    <row r="9" spans="1:32" ht="91.5" customHeight="1">
      <c r="A9" s="474" t="s">
        <v>578</v>
      </c>
      <c r="B9" s="475" t="s">
        <v>577</v>
      </c>
      <c r="C9" s="475" t="s">
        <v>579</v>
      </c>
      <c r="D9" s="139">
        <v>2019</v>
      </c>
      <c r="E9" s="140">
        <v>1541</v>
      </c>
      <c r="F9" s="476">
        <v>1</v>
      </c>
      <c r="G9" s="502">
        <f>E9/3</f>
        <v>513.66666666666663</v>
      </c>
      <c r="H9" s="476">
        <v>0.33329999999999999</v>
      </c>
      <c r="I9" s="146"/>
      <c r="J9" s="502">
        <f>E9/3</f>
        <v>513.66666666666663</v>
      </c>
      <c r="K9" s="476">
        <v>0.33</v>
      </c>
      <c r="L9" s="149"/>
      <c r="M9" s="148">
        <v>514</v>
      </c>
      <c r="N9" s="476">
        <v>0.33</v>
      </c>
      <c r="O9" s="149"/>
      <c r="P9" s="503">
        <f>G9+J9+M9</f>
        <v>1541.3333333333333</v>
      </c>
      <c r="Q9" s="140">
        <f>H9+K9+N9</f>
        <v>0.99330000000000007</v>
      </c>
      <c r="R9" s="149"/>
      <c r="T9" s="16"/>
      <c r="U9" s="16"/>
      <c r="AE9" s="16">
        <f t="shared" ref="AE9:AE70" si="0">SUM(Y9*AD9)</f>
        <v>0</v>
      </c>
    </row>
    <row r="10" spans="1:32" ht="39.950000000000003" customHeight="1" thickBot="1">
      <c r="A10" s="145"/>
      <c r="B10" s="143"/>
      <c r="C10" s="143"/>
      <c r="D10" s="65"/>
      <c r="E10" s="66"/>
      <c r="F10" s="67"/>
      <c r="G10" s="138"/>
      <c r="H10" s="66"/>
      <c r="I10" s="147"/>
      <c r="J10" s="65"/>
      <c r="K10" s="66"/>
      <c r="L10" s="150"/>
      <c r="M10" s="65"/>
      <c r="N10" s="66"/>
      <c r="O10" s="150"/>
      <c r="P10" s="176">
        <f t="shared" ref="P10" si="1">G10+J10+M10</f>
        <v>0</v>
      </c>
      <c r="Q10" s="177">
        <f t="shared" ref="Q10" si="2">F10+K10+N10</f>
        <v>0</v>
      </c>
      <c r="R10" s="150"/>
      <c r="T10" s="16"/>
      <c r="U10" s="16"/>
      <c r="AE10" s="16">
        <f t="shared" si="0"/>
        <v>0</v>
      </c>
    </row>
    <row r="11" spans="1:32" ht="70.5" customHeight="1" thickBot="1">
      <c r="A11" s="63"/>
      <c r="B11" s="63"/>
      <c r="C11" s="63"/>
      <c r="D11" s="63"/>
      <c r="E11" s="63"/>
      <c r="F11" s="63"/>
      <c r="G11" s="63"/>
      <c r="H11" s="63"/>
      <c r="I11" s="130" t="s">
        <v>161</v>
      </c>
      <c r="J11" s="63"/>
      <c r="K11" s="63"/>
      <c r="L11" s="130" t="s">
        <v>161</v>
      </c>
      <c r="M11" s="63"/>
      <c r="N11" s="63"/>
      <c r="O11" s="130" t="s">
        <v>161</v>
      </c>
      <c r="P11" s="63"/>
      <c r="Q11" s="63"/>
      <c r="R11" s="175" t="s">
        <v>162</v>
      </c>
      <c r="S11" s="18"/>
      <c r="AE11" s="16">
        <f t="shared" si="0"/>
        <v>0</v>
      </c>
    </row>
    <row r="12" spans="1:32" s="174" customFormat="1" ht="10.5" customHeight="1">
      <c r="A12" s="69"/>
      <c r="B12" s="69"/>
      <c r="C12" s="69"/>
      <c r="D12" s="69"/>
      <c r="E12" s="69"/>
      <c r="F12" s="69"/>
      <c r="G12" s="69"/>
      <c r="H12" s="69"/>
      <c r="I12" s="152"/>
      <c r="J12" s="69"/>
      <c r="K12" s="69"/>
      <c r="L12" s="152"/>
      <c r="M12" s="69"/>
      <c r="N12" s="69"/>
      <c r="O12" s="152"/>
      <c r="P12" s="69"/>
      <c r="Q12" s="69"/>
      <c r="R12" s="152"/>
      <c r="AE12" s="16">
        <f t="shared" si="0"/>
        <v>0</v>
      </c>
    </row>
    <row r="13" spans="1:32" ht="34.5" customHeight="1" thickBot="1">
      <c r="A13" s="63"/>
      <c r="B13" s="63"/>
      <c r="C13" s="63"/>
      <c r="D13" s="63"/>
      <c r="E13" s="63"/>
      <c r="F13" s="63"/>
      <c r="G13" s="63"/>
      <c r="H13" s="63"/>
      <c r="I13" s="152"/>
      <c r="J13" s="69"/>
      <c r="K13" s="69"/>
      <c r="L13" s="152"/>
      <c r="M13" s="69"/>
      <c r="N13" s="69"/>
      <c r="O13" s="152"/>
      <c r="P13" s="69"/>
      <c r="Q13" s="69"/>
      <c r="R13" s="152"/>
      <c r="S13" s="18"/>
      <c r="AE13" s="16">
        <f t="shared" si="0"/>
        <v>0</v>
      </c>
    </row>
    <row r="14" spans="1:32" ht="16.5" customHeight="1" thickBot="1">
      <c r="A14" s="853" t="s">
        <v>157</v>
      </c>
      <c r="B14" s="854"/>
      <c r="C14" s="854"/>
      <c r="D14" s="854"/>
      <c r="E14" s="854"/>
      <c r="F14" s="854"/>
      <c r="G14" s="854"/>
      <c r="H14" s="854"/>
      <c r="I14" s="854"/>
      <c r="J14" s="854"/>
      <c r="K14" s="854"/>
      <c r="L14" s="854"/>
      <c r="M14" s="854"/>
      <c r="N14" s="854"/>
      <c r="O14" s="854"/>
      <c r="P14" s="854"/>
      <c r="Q14" s="854"/>
      <c r="R14" s="855"/>
      <c r="S14" s="18"/>
      <c r="AE14" s="16">
        <f t="shared" si="0"/>
        <v>0</v>
      </c>
    </row>
    <row r="15" spans="1:32" ht="12.75" customHeight="1" thickBot="1">
      <c r="A15" s="151"/>
      <c r="B15" s="151"/>
      <c r="C15" s="151"/>
      <c r="D15" s="151"/>
      <c r="E15" s="151"/>
      <c r="F15" s="151"/>
      <c r="G15" s="151"/>
      <c r="H15" s="151"/>
      <c r="I15" s="151"/>
      <c r="J15" s="151"/>
      <c r="K15" s="151"/>
      <c r="L15" s="151"/>
      <c r="M15" s="103"/>
      <c r="N15" s="68"/>
      <c r="O15" s="18"/>
      <c r="P15" s="103"/>
      <c r="Q15" s="68"/>
      <c r="R15" s="18"/>
      <c r="S15" s="18"/>
      <c r="AE15" s="16">
        <f t="shared" si="0"/>
        <v>0</v>
      </c>
    </row>
    <row r="16" spans="1:32" ht="27.75" customHeight="1" thickBot="1">
      <c r="A16" s="856" t="s">
        <v>155</v>
      </c>
      <c r="B16" s="755" t="s">
        <v>138</v>
      </c>
      <c r="C16" s="755" t="s">
        <v>156</v>
      </c>
      <c r="D16" s="756"/>
      <c r="E16" s="756"/>
      <c r="F16" s="756"/>
      <c r="G16" s="756"/>
      <c r="H16" s="756"/>
      <c r="I16" s="756"/>
      <c r="J16" s="756"/>
      <c r="K16" s="756"/>
      <c r="L16" s="756"/>
      <c r="M16" s="756"/>
      <c r="N16" s="756"/>
      <c r="O16" s="757"/>
      <c r="P16" s="173"/>
      <c r="Q16" s="173"/>
      <c r="R16" s="173"/>
      <c r="S16" s="18"/>
      <c r="AE16" s="16">
        <f t="shared" si="0"/>
        <v>0</v>
      </c>
    </row>
    <row r="17" spans="1:31" ht="20.100000000000001" customHeight="1" thickBot="1">
      <c r="A17" s="856"/>
      <c r="B17" s="755"/>
      <c r="C17" s="758" t="s">
        <v>160</v>
      </c>
      <c r="D17" s="744" t="s">
        <v>219</v>
      </c>
      <c r="E17" s="745"/>
      <c r="F17" s="746"/>
      <c r="G17" s="744" t="s">
        <v>242</v>
      </c>
      <c r="H17" s="745"/>
      <c r="I17" s="746"/>
      <c r="J17" s="744" t="s">
        <v>243</v>
      </c>
      <c r="K17" s="745"/>
      <c r="L17" s="746"/>
      <c r="M17" s="744" t="s">
        <v>244</v>
      </c>
      <c r="N17" s="745"/>
      <c r="O17" s="746"/>
      <c r="P17" s="744" t="s">
        <v>245</v>
      </c>
      <c r="Q17" s="745"/>
      <c r="R17" s="761"/>
      <c r="T17" s="16"/>
      <c r="U17" s="16"/>
      <c r="AE17" s="16">
        <f t="shared" si="0"/>
        <v>0</v>
      </c>
    </row>
    <row r="18" spans="1:31" ht="24" customHeight="1" thickBot="1">
      <c r="A18" s="856"/>
      <c r="B18" s="755"/>
      <c r="C18" s="759"/>
      <c r="D18" s="747" t="s">
        <v>13</v>
      </c>
      <c r="E18" s="748" t="s">
        <v>132</v>
      </c>
      <c r="F18" s="749"/>
      <c r="G18" s="747" t="s">
        <v>132</v>
      </c>
      <c r="H18" s="748"/>
      <c r="I18" s="749"/>
      <c r="J18" s="747" t="s">
        <v>132</v>
      </c>
      <c r="K18" s="748"/>
      <c r="L18" s="749"/>
      <c r="M18" s="747" t="s">
        <v>132</v>
      </c>
      <c r="N18" s="748"/>
      <c r="O18" s="750"/>
      <c r="P18" s="747" t="s">
        <v>132</v>
      </c>
      <c r="Q18" s="748"/>
      <c r="R18" s="750"/>
      <c r="T18" s="16"/>
      <c r="U18" s="16"/>
      <c r="AE18" s="16">
        <f t="shared" si="0"/>
        <v>0</v>
      </c>
    </row>
    <row r="19" spans="1:31" ht="33.75" customHeight="1" thickBot="1">
      <c r="A19" s="856"/>
      <c r="B19" s="755"/>
      <c r="C19" s="760"/>
      <c r="D19" s="762"/>
      <c r="E19" s="133" t="s">
        <v>130</v>
      </c>
      <c r="F19" s="172" t="s">
        <v>131</v>
      </c>
      <c r="G19" s="131" t="s">
        <v>130</v>
      </c>
      <c r="H19" s="129" t="s">
        <v>131</v>
      </c>
      <c r="I19" s="135" t="s">
        <v>134</v>
      </c>
      <c r="J19" s="131" t="s">
        <v>130</v>
      </c>
      <c r="K19" s="129" t="s">
        <v>131</v>
      </c>
      <c r="L19" s="135" t="s">
        <v>135</v>
      </c>
      <c r="M19" s="134" t="s">
        <v>130</v>
      </c>
      <c r="N19" s="129" t="s">
        <v>131</v>
      </c>
      <c r="O19" s="136" t="s">
        <v>135</v>
      </c>
      <c r="P19" s="134" t="s">
        <v>130</v>
      </c>
      <c r="Q19" s="129" t="s">
        <v>131</v>
      </c>
      <c r="R19" s="136" t="s">
        <v>135</v>
      </c>
      <c r="T19" s="16"/>
      <c r="U19" s="16"/>
      <c r="AE19" s="16">
        <f t="shared" si="0"/>
        <v>0</v>
      </c>
    </row>
    <row r="20" spans="1:31" ht="80.25" customHeight="1">
      <c r="A20" s="474" t="s">
        <v>578</v>
      </c>
      <c r="B20" s="475" t="s">
        <v>577</v>
      </c>
      <c r="C20" s="475" t="s">
        <v>579</v>
      </c>
      <c r="D20" s="139">
        <v>2019</v>
      </c>
      <c r="E20" s="140">
        <v>1541</v>
      </c>
      <c r="F20" s="476">
        <v>1</v>
      </c>
      <c r="G20" s="137">
        <f>E20/3</f>
        <v>513.66666666666663</v>
      </c>
      <c r="H20" s="476">
        <v>0.33329999999999999</v>
      </c>
      <c r="I20" s="146"/>
      <c r="J20" s="148">
        <f>E20/3</f>
        <v>513.66666666666663</v>
      </c>
      <c r="K20" s="476">
        <v>0.33</v>
      </c>
      <c r="L20" s="149"/>
      <c r="M20" s="148">
        <v>514</v>
      </c>
      <c r="N20" s="476">
        <v>0.33</v>
      </c>
      <c r="O20" s="149"/>
      <c r="P20" s="503">
        <f>G20+J20+M20</f>
        <v>1541.3333333333333</v>
      </c>
      <c r="Q20" s="140">
        <f>H20+K20+N20</f>
        <v>0.99330000000000007</v>
      </c>
      <c r="R20" s="149"/>
      <c r="T20" s="16"/>
      <c r="U20" s="16"/>
      <c r="AE20" s="16">
        <f t="shared" si="0"/>
        <v>0</v>
      </c>
    </row>
    <row r="21" spans="1:31" ht="39.950000000000003" customHeight="1" thickBot="1">
      <c r="A21" s="145"/>
      <c r="B21" s="143"/>
      <c r="C21" s="143"/>
      <c r="D21" s="65"/>
      <c r="E21" s="66"/>
      <c r="F21" s="67"/>
      <c r="G21" s="138"/>
      <c r="H21" s="66"/>
      <c r="I21" s="147"/>
      <c r="J21" s="65"/>
      <c r="K21" s="66"/>
      <c r="L21" s="150"/>
      <c r="M21" s="65"/>
      <c r="N21" s="66"/>
      <c r="O21" s="150"/>
      <c r="P21" s="176">
        <f t="shared" ref="P21" si="3">G21+J21+M21</f>
        <v>0</v>
      </c>
      <c r="Q21" s="177">
        <f t="shared" ref="Q21" si="4">F21+K21+N21</f>
        <v>0</v>
      </c>
      <c r="R21" s="150"/>
      <c r="T21" s="16"/>
      <c r="U21" s="16"/>
      <c r="AE21" s="16">
        <f t="shared" si="0"/>
        <v>0</v>
      </c>
    </row>
    <row r="22" spans="1:31" ht="60" customHeight="1" thickBot="1">
      <c r="A22" s="63"/>
      <c r="B22" s="63"/>
      <c r="C22" s="63"/>
      <c r="D22" s="63"/>
      <c r="E22" s="63"/>
      <c r="F22" s="63"/>
      <c r="G22" s="63"/>
      <c r="H22" s="63"/>
      <c r="I22" s="130" t="s">
        <v>161</v>
      </c>
      <c r="J22" s="63"/>
      <c r="K22" s="63"/>
      <c r="L22" s="130" t="s">
        <v>161</v>
      </c>
      <c r="M22" s="63"/>
      <c r="N22" s="63"/>
      <c r="O22" s="130" t="s">
        <v>161</v>
      </c>
      <c r="P22" s="63"/>
      <c r="Q22" s="63"/>
      <c r="R22" s="130" t="s">
        <v>162</v>
      </c>
      <c r="S22" s="18"/>
      <c r="AE22" s="16">
        <f t="shared" si="0"/>
        <v>0</v>
      </c>
    </row>
    <row r="23" spans="1:31">
      <c r="AE23" s="16">
        <f t="shared" si="0"/>
        <v>0</v>
      </c>
    </row>
    <row r="24" spans="1:31">
      <c r="AE24" s="16">
        <f t="shared" si="0"/>
        <v>0</v>
      </c>
    </row>
    <row r="25" spans="1:31">
      <c r="AE25" s="16">
        <f t="shared" si="0"/>
        <v>0</v>
      </c>
    </row>
    <row r="26" spans="1:31">
      <c r="AE26" s="16">
        <f t="shared" si="0"/>
        <v>0</v>
      </c>
    </row>
    <row r="27" spans="1:31">
      <c r="AE27" s="16">
        <f t="shared" si="0"/>
        <v>0</v>
      </c>
    </row>
    <row r="28" spans="1:31">
      <c r="AE28" s="16">
        <f t="shared" si="0"/>
        <v>0</v>
      </c>
    </row>
    <row r="29" spans="1:31">
      <c r="AE29" s="16">
        <f t="shared" si="0"/>
        <v>0</v>
      </c>
    </row>
    <row r="30" spans="1:31">
      <c r="AE30" s="16">
        <f t="shared" si="0"/>
        <v>0</v>
      </c>
    </row>
    <row r="31" spans="1:31">
      <c r="AE31" s="16">
        <f t="shared" si="0"/>
        <v>0</v>
      </c>
    </row>
    <row r="32" spans="1:31">
      <c r="AE32" s="16">
        <f t="shared" si="0"/>
        <v>0</v>
      </c>
    </row>
    <row r="33" spans="31:31">
      <c r="AE33" s="16">
        <f t="shared" si="0"/>
        <v>0</v>
      </c>
    </row>
    <row r="34" spans="31:31">
      <c r="AE34" s="16">
        <f t="shared" si="0"/>
        <v>0</v>
      </c>
    </row>
    <row r="35" spans="31:31">
      <c r="AE35" s="16">
        <f t="shared" si="0"/>
        <v>0</v>
      </c>
    </row>
    <row r="36" spans="31:31">
      <c r="AE36" s="16">
        <f t="shared" si="0"/>
        <v>0</v>
      </c>
    </row>
    <row r="37" spans="31:31">
      <c r="AE37" s="16">
        <f t="shared" si="0"/>
        <v>0</v>
      </c>
    </row>
    <row r="38" spans="31:31">
      <c r="AE38" s="16">
        <f t="shared" si="0"/>
        <v>0</v>
      </c>
    </row>
    <row r="39" spans="31:31">
      <c r="AE39" s="16">
        <f t="shared" si="0"/>
        <v>0</v>
      </c>
    </row>
    <row r="40" spans="31:31">
      <c r="AE40" s="16">
        <f t="shared" si="0"/>
        <v>0</v>
      </c>
    </row>
    <row r="41" spans="31:31">
      <c r="AE41" s="16">
        <f t="shared" si="0"/>
        <v>0</v>
      </c>
    </row>
    <row r="42" spans="31:31">
      <c r="AE42" s="16">
        <f t="shared" si="0"/>
        <v>0</v>
      </c>
    </row>
    <row r="43" spans="31:31">
      <c r="AE43" s="16">
        <f t="shared" si="0"/>
        <v>0</v>
      </c>
    </row>
    <row r="44" spans="31:31">
      <c r="AE44" s="16">
        <f t="shared" si="0"/>
        <v>0</v>
      </c>
    </row>
    <row r="45" spans="31:31">
      <c r="AE45" s="16">
        <f t="shared" si="0"/>
        <v>0</v>
      </c>
    </row>
    <row r="46" spans="31:31">
      <c r="AE46" s="16">
        <f t="shared" si="0"/>
        <v>0</v>
      </c>
    </row>
    <row r="47" spans="31:31">
      <c r="AE47" s="16">
        <f t="shared" si="0"/>
        <v>0</v>
      </c>
    </row>
    <row r="48" spans="31:31">
      <c r="AE48" s="16">
        <f t="shared" si="0"/>
        <v>0</v>
      </c>
    </row>
    <row r="49" spans="31:31">
      <c r="AE49" s="16">
        <f t="shared" si="0"/>
        <v>0</v>
      </c>
    </row>
    <row r="50" spans="31:31">
      <c r="AE50" s="16">
        <f t="shared" si="0"/>
        <v>0</v>
      </c>
    </row>
    <row r="51" spans="31:31">
      <c r="AE51" s="16">
        <f t="shared" si="0"/>
        <v>0</v>
      </c>
    </row>
    <row r="52" spans="31:31">
      <c r="AE52" s="16">
        <f t="shared" si="0"/>
        <v>0</v>
      </c>
    </row>
    <row r="53" spans="31:31">
      <c r="AE53" s="16">
        <f t="shared" si="0"/>
        <v>0</v>
      </c>
    </row>
    <row r="54" spans="31:31">
      <c r="AE54" s="16">
        <f t="shared" si="0"/>
        <v>0</v>
      </c>
    </row>
    <row r="55" spans="31:31">
      <c r="AE55" s="16">
        <f t="shared" si="0"/>
        <v>0</v>
      </c>
    </row>
    <row r="56" spans="31:31">
      <c r="AE56" s="16">
        <f t="shared" si="0"/>
        <v>0</v>
      </c>
    </row>
    <row r="57" spans="31:31">
      <c r="AE57" s="16">
        <f t="shared" si="0"/>
        <v>0</v>
      </c>
    </row>
    <row r="58" spans="31:31">
      <c r="AE58" s="16">
        <f t="shared" si="0"/>
        <v>0</v>
      </c>
    </row>
    <row r="59" spans="31:31">
      <c r="AE59" s="16">
        <f t="shared" si="0"/>
        <v>0</v>
      </c>
    </row>
    <row r="60" spans="31:31">
      <c r="AE60" s="16">
        <f t="shared" si="0"/>
        <v>0</v>
      </c>
    </row>
    <row r="61" spans="31:31">
      <c r="AE61" s="16">
        <f t="shared" si="0"/>
        <v>0</v>
      </c>
    </row>
    <row r="62" spans="31:31">
      <c r="AE62" s="16">
        <f t="shared" si="0"/>
        <v>0</v>
      </c>
    </row>
    <row r="63" spans="31:31">
      <c r="AE63" s="16">
        <f t="shared" si="0"/>
        <v>0</v>
      </c>
    </row>
    <row r="64" spans="31:31">
      <c r="AE64" s="16">
        <f t="shared" si="0"/>
        <v>0</v>
      </c>
    </row>
    <row r="65" spans="31:31">
      <c r="AE65" s="16">
        <f t="shared" si="0"/>
        <v>0</v>
      </c>
    </row>
    <row r="66" spans="31:31">
      <c r="AE66" s="16">
        <f t="shared" si="0"/>
        <v>0</v>
      </c>
    </row>
    <row r="67" spans="31:31">
      <c r="AE67" s="16">
        <f t="shared" si="0"/>
        <v>0</v>
      </c>
    </row>
    <row r="68" spans="31:31">
      <c r="AE68" s="16">
        <f t="shared" si="0"/>
        <v>0</v>
      </c>
    </row>
    <row r="69" spans="31:31">
      <c r="AE69" s="16">
        <f t="shared" si="0"/>
        <v>0</v>
      </c>
    </row>
    <row r="70" spans="31:31">
      <c r="AE70" s="16">
        <f t="shared" si="0"/>
        <v>0</v>
      </c>
    </row>
    <row r="71" spans="31:31">
      <c r="AE71" s="16">
        <f t="shared" ref="AE71:AE133" si="5">SUM(Y71*AD71)</f>
        <v>0</v>
      </c>
    </row>
    <row r="72" spans="31:31">
      <c r="AE72" s="16">
        <f t="shared" si="5"/>
        <v>0</v>
      </c>
    </row>
    <row r="73" spans="31:31">
      <c r="AE73" s="16">
        <f t="shared" si="5"/>
        <v>0</v>
      </c>
    </row>
    <row r="74" spans="31:31">
      <c r="AE74" s="16">
        <f t="shared" si="5"/>
        <v>0</v>
      </c>
    </row>
    <row r="75" spans="31:31">
      <c r="AE75" s="16">
        <f t="shared" si="5"/>
        <v>0</v>
      </c>
    </row>
    <row r="76" spans="31:31">
      <c r="AE76" s="16">
        <f t="shared" si="5"/>
        <v>0</v>
      </c>
    </row>
    <row r="77" spans="31:31">
      <c r="AE77" s="16">
        <f t="shared" si="5"/>
        <v>0</v>
      </c>
    </row>
    <row r="78" spans="31:31">
      <c r="AE78" s="16">
        <f t="shared" si="5"/>
        <v>0</v>
      </c>
    </row>
    <row r="79" spans="31:31">
      <c r="AE79" s="16">
        <f t="shared" si="5"/>
        <v>0</v>
      </c>
    </row>
    <row r="80" spans="31:31">
      <c r="AE80" s="16">
        <f t="shared" si="5"/>
        <v>0</v>
      </c>
    </row>
    <row r="81" spans="31:31">
      <c r="AE81" s="16">
        <f t="shared" si="5"/>
        <v>0</v>
      </c>
    </row>
    <row r="82" spans="31:31">
      <c r="AE82" s="16">
        <f t="shared" si="5"/>
        <v>0</v>
      </c>
    </row>
    <row r="83" spans="31:31">
      <c r="AE83" s="16">
        <f t="shared" si="5"/>
        <v>0</v>
      </c>
    </row>
    <row r="84" spans="31:31">
      <c r="AE84" s="16">
        <f t="shared" si="5"/>
        <v>0</v>
      </c>
    </row>
    <row r="85" spans="31:31">
      <c r="AE85" s="16">
        <f t="shared" si="5"/>
        <v>0</v>
      </c>
    </row>
    <row r="86" spans="31:31">
      <c r="AE86" s="16">
        <f t="shared" si="5"/>
        <v>0</v>
      </c>
    </row>
    <row r="87" spans="31:31">
      <c r="AE87" s="16">
        <f t="shared" si="5"/>
        <v>0</v>
      </c>
    </row>
    <row r="88" spans="31:31">
      <c r="AE88" s="16">
        <f t="shared" si="5"/>
        <v>0</v>
      </c>
    </row>
    <row r="89" spans="31:31">
      <c r="AE89" s="16">
        <f t="shared" si="5"/>
        <v>0</v>
      </c>
    </row>
    <row r="90" spans="31:31">
      <c r="AE90" s="16">
        <f t="shared" si="5"/>
        <v>0</v>
      </c>
    </row>
    <row r="91" spans="31:31">
      <c r="AE91" s="16">
        <f t="shared" si="5"/>
        <v>0</v>
      </c>
    </row>
    <row r="92" spans="31:31">
      <c r="AE92" s="16">
        <f t="shared" si="5"/>
        <v>0</v>
      </c>
    </row>
    <row r="93" spans="31:31">
      <c r="AE93" s="16">
        <f t="shared" si="5"/>
        <v>0</v>
      </c>
    </row>
    <row r="94" spans="31:31">
      <c r="AE94" s="16">
        <f t="shared" si="5"/>
        <v>0</v>
      </c>
    </row>
    <row r="95" spans="31:31">
      <c r="AE95" s="16">
        <f t="shared" si="5"/>
        <v>0</v>
      </c>
    </row>
    <row r="96" spans="31:31">
      <c r="AE96" s="16">
        <f t="shared" si="5"/>
        <v>0</v>
      </c>
    </row>
    <row r="97" spans="31:31">
      <c r="AE97" s="16">
        <f t="shared" si="5"/>
        <v>0</v>
      </c>
    </row>
    <row r="98" spans="31:31">
      <c r="AE98" s="16">
        <f t="shared" si="5"/>
        <v>0</v>
      </c>
    </row>
    <row r="99" spans="31:31">
      <c r="AE99" s="16">
        <f t="shared" si="5"/>
        <v>0</v>
      </c>
    </row>
    <row r="100" spans="31:31">
      <c r="AE100" s="16">
        <f t="shared" si="5"/>
        <v>0</v>
      </c>
    </row>
    <row r="101" spans="31:31">
      <c r="AE101" s="16">
        <f t="shared" si="5"/>
        <v>0</v>
      </c>
    </row>
    <row r="102" spans="31:31">
      <c r="AE102" s="16">
        <f t="shared" si="5"/>
        <v>0</v>
      </c>
    </row>
    <row r="103" spans="31:31">
      <c r="AE103" s="16">
        <f t="shared" si="5"/>
        <v>0</v>
      </c>
    </row>
    <row r="104" spans="31:31">
      <c r="AE104" s="16">
        <f t="shared" si="5"/>
        <v>0</v>
      </c>
    </row>
    <row r="105" spans="31:31">
      <c r="AE105" s="16">
        <f t="shared" si="5"/>
        <v>0</v>
      </c>
    </row>
    <row r="106" spans="31:31">
      <c r="AE106" s="16">
        <f t="shared" si="5"/>
        <v>0</v>
      </c>
    </row>
    <row r="107" spans="31:31">
      <c r="AE107" s="16">
        <f t="shared" si="5"/>
        <v>0</v>
      </c>
    </row>
    <row r="108" spans="31:31">
      <c r="AE108" s="16">
        <f t="shared" si="5"/>
        <v>0</v>
      </c>
    </row>
    <row r="109" spans="31:31">
      <c r="AE109" s="16">
        <f t="shared" si="5"/>
        <v>0</v>
      </c>
    </row>
    <row r="110" spans="31:31">
      <c r="AE110" s="16">
        <f t="shared" si="5"/>
        <v>0</v>
      </c>
    </row>
    <row r="111" spans="31:31">
      <c r="AE111" s="16">
        <f t="shared" si="5"/>
        <v>0</v>
      </c>
    </row>
    <row r="112" spans="31:31">
      <c r="AE112" s="16">
        <f t="shared" si="5"/>
        <v>0</v>
      </c>
    </row>
    <row r="113" spans="31:31">
      <c r="AE113" s="16">
        <f t="shared" si="5"/>
        <v>0</v>
      </c>
    </row>
    <row r="114" spans="31:31">
      <c r="AE114" s="16">
        <f t="shared" si="5"/>
        <v>0</v>
      </c>
    </row>
    <row r="115" spans="31:31">
      <c r="AE115" s="16">
        <f t="shared" si="5"/>
        <v>0</v>
      </c>
    </row>
    <row r="116" spans="31:31">
      <c r="AE116" s="16">
        <f t="shared" si="5"/>
        <v>0</v>
      </c>
    </row>
    <row r="117" spans="31:31">
      <c r="AE117" s="16">
        <f t="shared" si="5"/>
        <v>0</v>
      </c>
    </row>
    <row r="118" spans="31:31">
      <c r="AE118" s="16">
        <f t="shared" si="5"/>
        <v>0</v>
      </c>
    </row>
    <row r="119" spans="31:31">
      <c r="AE119" s="16">
        <f t="shared" si="5"/>
        <v>0</v>
      </c>
    </row>
    <row r="120" spans="31:31">
      <c r="AE120" s="16">
        <f t="shared" si="5"/>
        <v>0</v>
      </c>
    </row>
    <row r="121" spans="31:31">
      <c r="AE121" s="16">
        <f t="shared" si="5"/>
        <v>0</v>
      </c>
    </row>
    <row r="122" spans="31:31">
      <c r="AE122" s="16">
        <f t="shared" si="5"/>
        <v>0</v>
      </c>
    </row>
    <row r="123" spans="31:31">
      <c r="AE123" s="16">
        <f t="shared" si="5"/>
        <v>0</v>
      </c>
    </row>
    <row r="124" spans="31:31">
      <c r="AE124" s="16">
        <f t="shared" si="5"/>
        <v>0</v>
      </c>
    </row>
    <row r="125" spans="31:31">
      <c r="AE125" s="16">
        <f t="shared" si="5"/>
        <v>0</v>
      </c>
    </row>
    <row r="126" spans="31:31">
      <c r="AE126" s="16">
        <f t="shared" si="5"/>
        <v>0</v>
      </c>
    </row>
    <row r="127" spans="31:31">
      <c r="AE127" s="16">
        <f t="shared" si="5"/>
        <v>0</v>
      </c>
    </row>
    <row r="128" spans="31:31">
      <c r="AE128" s="16">
        <f t="shared" si="5"/>
        <v>0</v>
      </c>
    </row>
    <row r="129" spans="23:34">
      <c r="AE129" s="16">
        <f t="shared" si="5"/>
        <v>0</v>
      </c>
    </row>
    <row r="130" spans="23:34">
      <c r="AE130" s="16">
        <f t="shared" si="5"/>
        <v>0</v>
      </c>
    </row>
    <row r="131" spans="23:34">
      <c r="AE131" s="16">
        <f t="shared" si="5"/>
        <v>0</v>
      </c>
    </row>
    <row r="132" spans="23:34">
      <c r="AE132" s="16">
        <f t="shared" si="5"/>
        <v>0</v>
      </c>
    </row>
    <row r="133" spans="23:34">
      <c r="AE133" s="16">
        <f t="shared" si="5"/>
        <v>0</v>
      </c>
    </row>
    <row r="134" spans="23:34">
      <c r="AE134" s="16">
        <f t="shared" ref="AE134:AE137" si="6">SUM(Y134*AD134)</f>
        <v>0</v>
      </c>
    </row>
    <row r="135" spans="23:34">
      <c r="AE135" s="16">
        <f t="shared" si="6"/>
        <v>0</v>
      </c>
    </row>
    <row r="136" spans="23:34">
      <c r="AE136" s="16">
        <f t="shared" si="6"/>
        <v>0</v>
      </c>
    </row>
    <row r="137" spans="23:34">
      <c r="AE137" s="16">
        <f t="shared" si="6"/>
        <v>0</v>
      </c>
    </row>
    <row r="138" spans="23:34" ht="51" customHeight="1">
      <c r="X138" s="16" t="s">
        <v>752</v>
      </c>
      <c r="Y138" s="16" t="s">
        <v>753</v>
      </c>
      <c r="Z138" s="16" t="s">
        <v>618</v>
      </c>
      <c r="AA138" s="534" t="s">
        <v>754</v>
      </c>
      <c r="AC138" s="16">
        <v>11</v>
      </c>
      <c r="AD138" s="16" t="s">
        <v>751</v>
      </c>
      <c r="AE138" s="16">
        <v>1192166.76</v>
      </c>
      <c r="AF138" s="16">
        <f>AE138/3</f>
        <v>397388.92</v>
      </c>
      <c r="AG138" s="16">
        <v>397388.92</v>
      </c>
      <c r="AH138" s="16">
        <v>397388.92</v>
      </c>
    </row>
    <row r="139" spans="23:34" ht="45" customHeight="1">
      <c r="X139" s="16" t="s">
        <v>747</v>
      </c>
      <c r="Y139" s="16">
        <v>86</v>
      </c>
      <c r="Z139" s="16" t="s">
        <v>748</v>
      </c>
      <c r="AA139" s="532" t="s">
        <v>749</v>
      </c>
      <c r="AC139" s="534" t="s">
        <v>750</v>
      </c>
      <c r="AD139" s="16" t="s">
        <v>751</v>
      </c>
      <c r="AE139" s="16">
        <v>8000000</v>
      </c>
      <c r="AF139" s="16">
        <f>AE139/3</f>
        <v>2666666.6666666665</v>
      </c>
      <c r="AG139" s="536">
        <v>2666666.67</v>
      </c>
      <c r="AH139" s="16">
        <v>2666666.66</v>
      </c>
    </row>
    <row r="141" spans="23:34">
      <c r="W141" s="16">
        <f>AF141+AG141+AH141</f>
        <v>9213166.7566666659</v>
      </c>
      <c r="AF141" s="16">
        <f>SUM(AF6:AF140)</f>
        <v>3085055.5866666664</v>
      </c>
      <c r="AG141" s="16">
        <f>SUM(AG6:AG140)</f>
        <v>3064055.59</v>
      </c>
      <c r="AH141" s="16">
        <f>SUM(AH6:AH140)</f>
        <v>3064055.58</v>
      </c>
    </row>
  </sheetData>
  <mergeCells count="34">
    <mergeCell ref="E18:F18"/>
    <mergeCell ref="G18:I18"/>
    <mergeCell ref="J18:L18"/>
    <mergeCell ref="M18:O18"/>
    <mergeCell ref="A16:A19"/>
    <mergeCell ref="B16:B19"/>
    <mergeCell ref="C16:O16"/>
    <mergeCell ref="C17:C19"/>
    <mergeCell ref="D17:F17"/>
    <mergeCell ref="G17:I17"/>
    <mergeCell ref="J17:L17"/>
    <mergeCell ref="M17:O17"/>
    <mergeCell ref="D18:D19"/>
    <mergeCell ref="D7:D8"/>
    <mergeCell ref="E7:F7"/>
    <mergeCell ref="G7:I7"/>
    <mergeCell ref="J7:L7"/>
    <mergeCell ref="M7:O7"/>
    <mergeCell ref="P6:R6"/>
    <mergeCell ref="P7:R7"/>
    <mergeCell ref="P17:R17"/>
    <mergeCell ref="P18:R18"/>
    <mergeCell ref="A1:Q1"/>
    <mergeCell ref="A2:R2"/>
    <mergeCell ref="A3:R3"/>
    <mergeCell ref="A14:R14"/>
    <mergeCell ref="A5:A8"/>
    <mergeCell ref="B5:B8"/>
    <mergeCell ref="C5:O5"/>
    <mergeCell ref="C6:C8"/>
    <mergeCell ref="D6:F6"/>
    <mergeCell ref="G6:I6"/>
    <mergeCell ref="J6:L6"/>
    <mergeCell ref="M6:O6"/>
  </mergeCells>
  <printOptions horizontalCentered="1"/>
  <pageMargins left="0.19685039370078741" right="0.19685039370078741" top="0.98425196850393704" bottom="0.98425196850393704" header="0" footer="0"/>
  <pageSetup scale="6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9" tint="-0.249977111117893"/>
  </sheetPr>
  <dimension ref="A1:U17"/>
  <sheetViews>
    <sheetView zoomScale="90" zoomScaleNormal="90" workbookViewId="0">
      <selection activeCell="C11" sqref="C11"/>
    </sheetView>
  </sheetViews>
  <sheetFormatPr baseColWidth="10" defaultColWidth="11.42578125" defaultRowHeight="12.75"/>
  <cols>
    <col min="1" max="1" width="45.7109375" style="9" customWidth="1"/>
    <col min="2" max="2" width="48.42578125" style="9" customWidth="1"/>
    <col min="3" max="3" width="13.85546875" style="9" customWidth="1"/>
    <col min="4" max="4" width="15" style="9" customWidth="1"/>
    <col min="5" max="5" width="14.42578125" style="9" customWidth="1"/>
    <col min="6" max="6" width="15.7109375" style="9" customWidth="1"/>
    <col min="7" max="16384" width="11.42578125" style="9"/>
  </cols>
  <sheetData>
    <row r="1" spans="1:21" ht="29.25" customHeight="1" thickBot="1">
      <c r="A1" s="694" t="s">
        <v>167</v>
      </c>
      <c r="B1" s="695"/>
      <c r="C1" s="861" t="s">
        <v>268</v>
      </c>
      <c r="D1" s="862"/>
      <c r="G1" s="155"/>
      <c r="H1" s="155"/>
      <c r="I1" s="155"/>
      <c r="J1" s="155"/>
      <c r="K1" s="155"/>
      <c r="L1" s="155"/>
      <c r="M1" s="71"/>
      <c r="N1" s="71"/>
      <c r="O1" s="71"/>
      <c r="P1" s="71"/>
      <c r="Q1" s="71"/>
      <c r="R1" s="71"/>
      <c r="S1" s="71"/>
      <c r="T1" s="71"/>
      <c r="U1" s="71"/>
    </row>
    <row r="2" spans="1:21" ht="27" customHeight="1" thickBot="1">
      <c r="A2" s="858" t="s">
        <v>12</v>
      </c>
      <c r="B2" s="859"/>
      <c r="C2" s="859"/>
      <c r="D2" s="860"/>
      <c r="E2" s="57"/>
      <c r="F2" s="57"/>
    </row>
    <row r="3" spans="1:21" ht="50.25" customHeight="1">
      <c r="A3" s="867" t="s">
        <v>163</v>
      </c>
      <c r="B3" s="865" t="s">
        <v>166</v>
      </c>
      <c r="C3" s="863" t="s">
        <v>246</v>
      </c>
      <c r="D3" s="864"/>
    </row>
    <row r="4" spans="1:21" ht="30" customHeight="1" thickBot="1">
      <c r="A4" s="868"/>
      <c r="B4" s="866"/>
      <c r="C4" s="186" t="s">
        <v>164</v>
      </c>
      <c r="D4" s="187" t="s">
        <v>165</v>
      </c>
    </row>
    <row r="5" spans="1:21" ht="39.75" customHeight="1">
      <c r="A5" s="184" t="s">
        <v>580</v>
      </c>
      <c r="B5" s="58" t="s">
        <v>581</v>
      </c>
      <c r="C5" s="58">
        <v>1541</v>
      </c>
      <c r="D5" s="504">
        <v>9635732.4000000004</v>
      </c>
    </row>
    <row r="6" spans="1:21" ht="30" customHeight="1">
      <c r="A6" s="184"/>
      <c r="B6" s="58"/>
      <c r="C6" s="58"/>
      <c r="D6" s="185"/>
    </row>
    <row r="7" spans="1:21" ht="30" customHeight="1">
      <c r="A7" s="179"/>
      <c r="B7" s="59"/>
      <c r="C7" s="59"/>
      <c r="D7" s="180"/>
    </row>
    <row r="8" spans="1:21" ht="30" customHeight="1">
      <c r="A8" s="179"/>
      <c r="B8" s="59"/>
      <c r="C8" s="59"/>
      <c r="D8" s="180"/>
    </row>
    <row r="9" spans="1:21" ht="30" customHeight="1">
      <c r="A9" s="179"/>
      <c r="B9" s="59"/>
      <c r="C9" s="59"/>
      <c r="D9" s="180"/>
    </row>
    <row r="10" spans="1:21" ht="30" customHeight="1">
      <c r="A10" s="179"/>
      <c r="B10" s="59"/>
      <c r="C10" s="59"/>
      <c r="D10" s="180"/>
    </row>
    <row r="11" spans="1:21" ht="30" customHeight="1">
      <c r="A11" s="179"/>
      <c r="B11" s="59"/>
      <c r="C11" s="59"/>
      <c r="D11" s="180"/>
    </row>
    <row r="12" spans="1:21" ht="30" customHeight="1">
      <c r="A12" s="179"/>
      <c r="B12" s="59"/>
      <c r="C12" s="59"/>
      <c r="D12" s="180"/>
    </row>
    <row r="13" spans="1:21" ht="30" customHeight="1">
      <c r="A13" s="179"/>
      <c r="B13" s="59"/>
      <c r="C13" s="59"/>
      <c r="D13" s="180"/>
    </row>
    <row r="14" spans="1:21" ht="30" customHeight="1">
      <c r="A14" s="179"/>
      <c r="B14" s="59"/>
      <c r="C14" s="59"/>
      <c r="D14" s="180"/>
    </row>
    <row r="15" spans="1:21" ht="30" customHeight="1" thickBot="1">
      <c r="A15" s="181"/>
      <c r="B15" s="182"/>
      <c r="C15" s="182"/>
      <c r="D15" s="183"/>
    </row>
    <row r="17" spans="1:4" ht="27" customHeight="1">
      <c r="A17" s="857" t="s">
        <v>449</v>
      </c>
      <c r="B17" s="857"/>
      <c r="C17" s="857"/>
      <c r="D17" s="857"/>
    </row>
  </sheetData>
  <mergeCells count="7">
    <mergeCell ref="A17:D17"/>
    <mergeCell ref="A2:D2"/>
    <mergeCell ref="C1:D1"/>
    <mergeCell ref="C3:D3"/>
    <mergeCell ref="B3:B4"/>
    <mergeCell ref="A3:A4"/>
    <mergeCell ref="A1:B1"/>
  </mergeCells>
  <printOptions horizontalCentered="1"/>
  <pageMargins left="0.51181102362204722" right="0.51181102362204722" top="0.47244094488188981" bottom="0.51181102362204722"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C000"/>
  </sheetPr>
  <dimension ref="A1:D27"/>
  <sheetViews>
    <sheetView topLeftCell="C1" zoomScale="130" zoomScaleNormal="130" zoomScaleSheetLayoutView="100" workbookViewId="0">
      <selection activeCell="C10" sqref="C10"/>
    </sheetView>
  </sheetViews>
  <sheetFormatPr baseColWidth="10" defaultColWidth="11.42578125" defaultRowHeight="15.95" customHeight="1"/>
  <cols>
    <col min="1" max="1" width="8.28515625" style="9" customWidth="1"/>
    <col min="2" max="2" width="78.42578125" style="9" customWidth="1"/>
    <col min="3" max="3" width="26.5703125" style="9" customWidth="1"/>
    <col min="4" max="16384" width="11.42578125" style="9"/>
  </cols>
  <sheetData>
    <row r="1" spans="1:4" ht="41.25" customHeight="1">
      <c r="A1" s="340"/>
      <c r="B1" s="342" t="s">
        <v>273</v>
      </c>
    </row>
    <row r="2" spans="1:4" ht="25.5">
      <c r="B2" s="339" t="s">
        <v>250</v>
      </c>
      <c r="C2" s="341" t="s">
        <v>231</v>
      </c>
      <c r="D2" s="346" t="s">
        <v>281</v>
      </c>
    </row>
    <row r="3" spans="1:4" ht="37.5">
      <c r="A3" s="553" t="s">
        <v>271</v>
      </c>
      <c r="B3" s="347" t="s">
        <v>230</v>
      </c>
      <c r="C3" s="327" t="s">
        <v>229</v>
      </c>
    </row>
    <row r="4" spans="1:4" ht="24" customHeight="1">
      <c r="A4" s="554"/>
      <c r="B4" s="348" t="s">
        <v>274</v>
      </c>
      <c r="C4" s="327" t="s">
        <v>251</v>
      </c>
    </row>
    <row r="5" spans="1:4" ht="24" customHeight="1">
      <c r="A5" s="554"/>
      <c r="B5" s="349" t="s">
        <v>206</v>
      </c>
      <c r="C5" s="327" t="s">
        <v>252</v>
      </c>
    </row>
    <row r="6" spans="1:4" ht="24" customHeight="1">
      <c r="A6" s="554"/>
      <c r="B6" s="349" t="s">
        <v>436</v>
      </c>
      <c r="C6" s="404" t="s">
        <v>253</v>
      </c>
    </row>
    <row r="7" spans="1:4" ht="24" customHeight="1">
      <c r="A7" s="554"/>
      <c r="B7" s="397" t="s">
        <v>437</v>
      </c>
      <c r="C7" s="327" t="s">
        <v>254</v>
      </c>
    </row>
    <row r="8" spans="1:4" ht="24" customHeight="1">
      <c r="A8" s="554"/>
      <c r="B8" s="398" t="s">
        <v>207</v>
      </c>
      <c r="C8" s="327" t="s">
        <v>255</v>
      </c>
    </row>
    <row r="9" spans="1:4" ht="24" customHeight="1">
      <c r="A9" s="554"/>
      <c r="B9" s="399" t="s">
        <v>209</v>
      </c>
      <c r="C9" s="327" t="s">
        <v>256</v>
      </c>
    </row>
    <row r="10" spans="1:4" ht="24" customHeight="1">
      <c r="A10" s="554"/>
      <c r="B10" s="399" t="s">
        <v>114</v>
      </c>
      <c r="C10" s="327" t="s">
        <v>257</v>
      </c>
    </row>
    <row r="11" spans="1:4" ht="24" customHeight="1">
      <c r="A11" s="554"/>
      <c r="B11" s="399" t="s">
        <v>216</v>
      </c>
      <c r="C11" s="327" t="s">
        <v>258</v>
      </c>
    </row>
    <row r="12" spans="1:4" ht="24" customHeight="1">
      <c r="A12" s="554"/>
      <c r="B12" s="399" t="s">
        <v>82</v>
      </c>
      <c r="C12" s="327" t="s">
        <v>259</v>
      </c>
    </row>
    <row r="13" spans="1:4" ht="24" customHeight="1">
      <c r="A13" s="554"/>
      <c r="B13" s="400" t="s">
        <v>80</v>
      </c>
      <c r="C13" s="327" t="s">
        <v>260</v>
      </c>
    </row>
    <row r="14" spans="1:4" ht="24" customHeight="1">
      <c r="A14" s="555"/>
      <c r="B14" s="400" t="s">
        <v>210</v>
      </c>
      <c r="C14" s="327" t="s">
        <v>261</v>
      </c>
    </row>
    <row r="15" spans="1:4" ht="24" customHeight="1">
      <c r="A15" s="556" t="s">
        <v>212</v>
      </c>
      <c r="B15" s="350" t="s">
        <v>212</v>
      </c>
      <c r="C15" s="327" t="s">
        <v>262</v>
      </c>
    </row>
    <row r="16" spans="1:4" ht="24" customHeight="1">
      <c r="A16" s="557"/>
      <c r="B16" s="350" t="s">
        <v>213</v>
      </c>
      <c r="C16" s="327" t="s">
        <v>263</v>
      </c>
    </row>
    <row r="17" spans="1:3" ht="18.75">
      <c r="A17" s="558" t="s">
        <v>211</v>
      </c>
      <c r="B17" s="351" t="s">
        <v>211</v>
      </c>
      <c r="C17" s="327" t="s">
        <v>264</v>
      </c>
    </row>
    <row r="18" spans="1:3" ht="24" customHeight="1">
      <c r="A18" s="559"/>
      <c r="B18" s="351" t="s">
        <v>214</v>
      </c>
      <c r="C18" s="327" t="s">
        <v>265</v>
      </c>
    </row>
    <row r="19" spans="1:3" ht="18.75">
      <c r="A19" s="560"/>
      <c r="B19" s="351" t="s">
        <v>215</v>
      </c>
      <c r="C19" s="327" t="s">
        <v>266</v>
      </c>
    </row>
    <row r="20" spans="1:3" ht="15.95" customHeight="1">
      <c r="B20" s="75"/>
    </row>
    <row r="21" spans="1:3" ht="15.95" customHeight="1" thickBot="1">
      <c r="B21" s="78"/>
    </row>
    <row r="22" spans="1:3" ht="15.95" customHeight="1" thickBot="1">
      <c r="B22" s="192" t="s">
        <v>81</v>
      </c>
    </row>
    <row r="23" spans="1:3" ht="20.100000000000001" customHeight="1">
      <c r="B23" s="188" t="s">
        <v>122</v>
      </c>
      <c r="C23" s="318" t="s">
        <v>267</v>
      </c>
    </row>
    <row r="24" spans="1:3" ht="20.100000000000001" customHeight="1">
      <c r="B24" s="189" t="s">
        <v>217</v>
      </c>
      <c r="C24" s="319" t="s">
        <v>269</v>
      </c>
    </row>
    <row r="25" spans="1:3" ht="24.75" customHeight="1" thickBot="1">
      <c r="B25" s="190" t="s">
        <v>218</v>
      </c>
      <c r="C25" s="320" t="s">
        <v>270</v>
      </c>
    </row>
    <row r="26" spans="1:3" ht="15.95" customHeight="1">
      <c r="B26" s="76"/>
    </row>
    <row r="27" spans="1:3" ht="15.95" customHeight="1">
      <c r="B27" s="77"/>
    </row>
  </sheetData>
  <mergeCells count="3">
    <mergeCell ref="A3:A14"/>
    <mergeCell ref="A15:A16"/>
    <mergeCell ref="A17:A19"/>
  </mergeCells>
  <hyperlinks>
    <hyperlink ref="C23" location="'Anexo-1 Ruta de Trabajo '!A1" display="DPSE-ANEXO 1"/>
    <hyperlink ref="C24" location="'Anexo-2 Clasif.Tematicos'!Área_de_impresión" display="DPSE-ANEXO 2"/>
    <hyperlink ref="C25" location="'Anexo-3 CRITERIOSPONDERACIÓN'!Área_de_impresión" display="SPPD-ANEXO 3"/>
    <hyperlink ref="C3" location="Introducción!A1" display="Ir a Introducción"/>
    <hyperlink ref="C5" location="'SPPD-02 AnalisisPolíticas'!Área_de_impresión" display="SPPD-02"/>
    <hyperlink ref="C7" location="'SPPD-04  Ident. Prior. de Prob.'!OLE_LINK5" display="SPPD-04"/>
    <hyperlink ref="C8" location="'SPPD-05 Población'!A1" display="SPPD-05"/>
    <hyperlink ref="C9" location="'SPPD-06 Evidencias'!Área_de_impresión" display="SPPD-06"/>
    <hyperlink ref="C10" location="'SPPD-7 Matriz PEI'!Área_de_impresión" display="SPPD-07"/>
    <hyperlink ref="C11" location="'SPPD-8 Ficha Indicador'!Área_de_impresión" display="SPPD-08"/>
    <hyperlink ref="C12" location="'SPPD-9 Visión, Misión, Valores'!Área_de_impresión" display="SPPD-09"/>
    <hyperlink ref="C13" location="'SPPD-10 FODA'!A1" display="SPPD-10"/>
    <hyperlink ref="C14" location="'SPPD-11 Análisis de Actores'!Área_de_impresión" display="SPPD-11"/>
    <hyperlink ref="C15" location="'SPPD-12 POM'!A1" display="SPPD-12"/>
    <hyperlink ref="C16" location="'SPPD-13 Ficha Seguimiento POM'!Área_de_impresión" display="SPPD-13"/>
    <hyperlink ref="C17" location="'SPPD-14 POA'!A1" display="SPPD-14"/>
    <hyperlink ref="C18" location="'SPPD-15PROG. MENS PROD.SUBP ACC'!Área_de_impresión" display="SPPD-15"/>
    <hyperlink ref="C19" location="'SPPD-16 Ficha Seguimiento POA '!Área_de_impresión" display="SPPD-16"/>
    <hyperlink ref="C4" location="'SPPD-01 Mandatos '!Área_de_impresión" display="SPPD-01"/>
    <hyperlink ref="C6" location="'SPPD-03 Alineación-Vinculacion'!A1" display="SPDP-03"/>
  </hyperlinks>
  <printOptions horizontalCentered="1"/>
  <pageMargins left="0.70866141732283472" right="0.70866141732283472" top="0.74803149606299213" bottom="0.74803149606299213" header="0.31496062992125984" footer="0.31496062992125984"/>
  <pageSetup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FF00"/>
  </sheetPr>
  <dimension ref="A1:C26"/>
  <sheetViews>
    <sheetView topLeftCell="A10" zoomScale="70" zoomScaleNormal="70" zoomScaleSheetLayoutView="90" workbookViewId="0">
      <selection activeCell="B7" sqref="B7"/>
    </sheetView>
  </sheetViews>
  <sheetFormatPr baseColWidth="10" defaultColWidth="11.42578125" defaultRowHeight="12.75"/>
  <cols>
    <col min="1" max="1" width="7.28515625" customWidth="1"/>
    <col min="2" max="2" width="144.28515625" customWidth="1"/>
  </cols>
  <sheetData>
    <row r="1" spans="1:3" s="15" customFormat="1" ht="46.5" customHeight="1">
      <c r="B1" s="330" t="s">
        <v>221</v>
      </c>
    </row>
    <row r="2" spans="1:3" s="14" customFormat="1" ht="18" customHeight="1" thickBot="1">
      <c r="B2" s="79"/>
    </row>
    <row r="3" spans="1:3" ht="24" customHeight="1" thickBot="1">
      <c r="B3" s="298" t="s">
        <v>49</v>
      </c>
      <c r="C3" s="340"/>
    </row>
    <row r="5" spans="1:3" ht="18.75">
      <c r="B5" s="72" t="s">
        <v>50</v>
      </c>
    </row>
    <row r="6" spans="1:3" ht="15.75" thickBot="1">
      <c r="B6" s="11"/>
    </row>
    <row r="7" spans="1:3" ht="186" customHeight="1" thickBot="1">
      <c r="B7" s="322" t="s">
        <v>438</v>
      </c>
    </row>
    <row r="8" spans="1:3" s="15" customFormat="1" ht="40.5" customHeight="1" thickBot="1">
      <c r="B8" s="321"/>
    </row>
    <row r="9" spans="1:3" ht="137.25" customHeight="1" thickBot="1">
      <c r="B9" s="322" t="s">
        <v>439</v>
      </c>
    </row>
    <row r="10" spans="1:3" s="15" customFormat="1" ht="79.5" customHeight="1">
      <c r="B10" s="392" t="s">
        <v>222</v>
      </c>
    </row>
    <row r="11" spans="1:3" ht="32.25" customHeight="1" thickBot="1">
      <c r="A11" s="12"/>
      <c r="B11" s="73"/>
    </row>
    <row r="12" spans="1:3" ht="128.25" customHeight="1" thickBot="1">
      <c r="B12" s="322" t="s">
        <v>223</v>
      </c>
    </row>
    <row r="14" spans="1:3" s="15" customFormat="1" ht="18.75">
      <c r="B14" s="74" t="s">
        <v>224</v>
      </c>
    </row>
    <row r="15" spans="1:3" s="15" customFormat="1"/>
    <row r="16" spans="1:3" ht="40.5" customHeight="1">
      <c r="B16" s="331" t="s">
        <v>440</v>
      </c>
    </row>
    <row r="17" spans="2:2" ht="20.25" customHeight="1">
      <c r="B17" s="401" t="s">
        <v>435</v>
      </c>
    </row>
    <row r="18" spans="2:2" ht="21" customHeight="1">
      <c r="B18" s="326" t="s">
        <v>233</v>
      </c>
    </row>
    <row r="19" spans="2:2" ht="39" customHeight="1">
      <c r="B19" s="331" t="s">
        <v>236</v>
      </c>
    </row>
    <row r="21" spans="2:2" ht="18.75">
      <c r="B21" s="74" t="s">
        <v>225</v>
      </c>
    </row>
    <row r="22" spans="2:2" ht="18">
      <c r="B22" s="326" t="s">
        <v>226</v>
      </c>
    </row>
    <row r="23" spans="2:2" ht="18">
      <c r="B23" s="326"/>
    </row>
    <row r="24" spans="2:2" ht="18">
      <c r="B24" s="326"/>
    </row>
    <row r="25" spans="2:2" ht="18">
      <c r="B25" s="326"/>
    </row>
    <row r="26" spans="2:2" ht="18">
      <c r="B26" s="326"/>
    </row>
  </sheetData>
  <hyperlinks>
    <hyperlink ref="B10" r:id="rId1"/>
  </hyperlinks>
  <pageMargins left="0.7" right="0.7" top="0.75" bottom="0.75" header="0.3" footer="0.3"/>
  <pageSetup scale="6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4"/>
  <sheetViews>
    <sheetView topLeftCell="C1" zoomScale="60" zoomScaleNormal="60" workbookViewId="0">
      <pane ySplit="7" topLeftCell="A63" activePane="bottomLeft" state="frozen"/>
      <selection pane="bottomLeft" activeCell="K65" sqref="K65"/>
    </sheetView>
  </sheetViews>
  <sheetFormatPr baseColWidth="10" defaultRowHeight="15"/>
  <cols>
    <col min="1" max="1" width="33.140625" style="357" customWidth="1"/>
    <col min="2" max="2" width="28.85546875" style="358" customWidth="1"/>
    <col min="3" max="3" width="52.140625" style="389" customWidth="1"/>
    <col min="4" max="4" width="64.5703125" style="357" customWidth="1"/>
    <col min="5" max="5" width="65.28515625" style="357" customWidth="1"/>
    <col min="6" max="6" width="32.7109375" style="358" customWidth="1"/>
    <col min="7" max="7" width="53.28515625" style="357" customWidth="1"/>
    <col min="8" max="8" width="30.42578125" style="390" customWidth="1"/>
    <col min="9" max="9" width="57.5703125" style="391" customWidth="1"/>
    <col min="10" max="11" width="32.7109375" style="358" customWidth="1"/>
    <col min="12" max="12" width="36.140625" style="357" customWidth="1"/>
    <col min="13" max="23" width="11.42578125" style="352"/>
    <col min="24" max="16384" width="11.42578125" style="357"/>
  </cols>
  <sheetData>
    <row r="1" spans="1:23" s="352" customFormat="1">
      <c r="B1" s="354"/>
      <c r="C1" s="353"/>
      <c r="F1" s="354"/>
      <c r="H1" s="355"/>
      <c r="I1" s="356"/>
      <c r="J1" s="354"/>
      <c r="K1" s="354"/>
    </row>
    <row r="2" spans="1:23" s="352" customFormat="1" ht="57" customHeight="1">
      <c r="A2" s="561" t="s">
        <v>493</v>
      </c>
      <c r="B2" s="562"/>
      <c r="C2" s="562"/>
      <c r="D2" s="562"/>
      <c r="E2" s="562"/>
      <c r="F2" s="562"/>
      <c r="G2" s="562"/>
      <c r="H2" s="562"/>
      <c r="I2" s="562"/>
      <c r="J2" s="403"/>
      <c r="K2" s="403"/>
      <c r="L2" s="402"/>
    </row>
    <row r="3" spans="1:23" s="352" customFormat="1">
      <c r="B3" s="354"/>
      <c r="C3" s="353"/>
      <c r="F3" s="354"/>
      <c r="H3" s="355"/>
      <c r="I3" s="356"/>
      <c r="J3" s="354"/>
      <c r="K3" s="354"/>
    </row>
    <row r="4" spans="1:23">
      <c r="A4" s="352"/>
      <c r="B4" s="354"/>
      <c r="C4" s="353"/>
      <c r="D4" s="352"/>
      <c r="E4" s="352"/>
      <c r="G4" s="352"/>
      <c r="H4" s="355"/>
      <c r="I4" s="356"/>
      <c r="L4" s="352"/>
    </row>
    <row r="5" spans="1:23" ht="26.25">
      <c r="A5" s="359" t="s">
        <v>282</v>
      </c>
      <c r="B5" s="354"/>
      <c r="C5" s="359"/>
      <c r="D5" s="352"/>
      <c r="E5" s="352"/>
      <c r="F5" s="360"/>
      <c r="G5" s="359"/>
      <c r="H5" s="355"/>
      <c r="I5" s="356"/>
      <c r="J5" s="360"/>
      <c r="K5" s="360"/>
      <c r="L5" s="352"/>
    </row>
    <row r="6" spans="1:23" ht="30.75" customHeight="1" thickBot="1">
      <c r="A6" s="361" t="s">
        <v>283</v>
      </c>
      <c r="B6" s="361" t="s">
        <v>284</v>
      </c>
      <c r="C6" s="361" t="s">
        <v>285</v>
      </c>
      <c r="D6" s="361" t="s">
        <v>286</v>
      </c>
      <c r="E6" s="361" t="s">
        <v>287</v>
      </c>
      <c r="F6" s="361" t="s">
        <v>288</v>
      </c>
      <c r="G6" s="361" t="s">
        <v>289</v>
      </c>
      <c r="H6" s="361" t="s">
        <v>290</v>
      </c>
      <c r="I6" s="361" t="s">
        <v>291</v>
      </c>
      <c r="J6" s="361" t="s">
        <v>292</v>
      </c>
      <c r="K6" s="361" t="s">
        <v>293</v>
      </c>
      <c r="L6" s="361" t="s">
        <v>456</v>
      </c>
    </row>
    <row r="7" spans="1:23" ht="58.5" customHeight="1" thickBot="1">
      <c r="A7" s="362" t="s">
        <v>294</v>
      </c>
      <c r="B7" s="362" t="s">
        <v>464</v>
      </c>
      <c r="C7" s="363" t="s">
        <v>295</v>
      </c>
      <c r="D7" s="364" t="s">
        <v>296</v>
      </c>
      <c r="E7" s="364" t="s">
        <v>297</v>
      </c>
      <c r="F7" s="362" t="s">
        <v>299</v>
      </c>
      <c r="G7" s="365" t="s">
        <v>300</v>
      </c>
      <c r="H7" s="365" t="s">
        <v>480</v>
      </c>
      <c r="I7" s="365" t="s">
        <v>301</v>
      </c>
      <c r="J7" s="365" t="s">
        <v>454</v>
      </c>
      <c r="K7" s="365" t="s">
        <v>455</v>
      </c>
      <c r="L7" s="365" t="s">
        <v>298</v>
      </c>
    </row>
    <row r="8" spans="1:23" s="366" customFormat="1" ht="105">
      <c r="A8" s="367" t="s">
        <v>452</v>
      </c>
      <c r="B8" s="367" t="s">
        <v>494</v>
      </c>
      <c r="C8" s="367" t="s">
        <v>302</v>
      </c>
      <c r="D8" s="368" t="s">
        <v>303</v>
      </c>
      <c r="E8" s="369" t="s">
        <v>304</v>
      </c>
      <c r="F8" s="367" t="s">
        <v>309</v>
      </c>
      <c r="G8" s="368" t="s">
        <v>306</v>
      </c>
      <c r="H8" s="371" t="s">
        <v>307</v>
      </c>
      <c r="I8" s="372" t="s">
        <v>481</v>
      </c>
      <c r="J8" s="370"/>
      <c r="K8" s="370"/>
      <c r="L8" s="369"/>
      <c r="M8" s="373"/>
      <c r="N8" s="373"/>
      <c r="O8" s="373"/>
      <c r="P8" s="373"/>
      <c r="Q8" s="373"/>
      <c r="R8" s="373"/>
      <c r="S8" s="373"/>
      <c r="T8" s="373"/>
      <c r="U8" s="373"/>
      <c r="V8" s="373"/>
      <c r="W8" s="373"/>
    </row>
    <row r="9" spans="1:23" s="366" customFormat="1" ht="105">
      <c r="A9" s="367" t="s">
        <v>452</v>
      </c>
      <c r="B9" s="367" t="s">
        <v>494</v>
      </c>
      <c r="C9" s="367" t="s">
        <v>302</v>
      </c>
      <c r="D9" s="368" t="s">
        <v>303</v>
      </c>
      <c r="E9" s="369" t="s">
        <v>304</v>
      </c>
      <c r="F9" s="367" t="s">
        <v>309</v>
      </c>
      <c r="G9" s="374" t="s">
        <v>478</v>
      </c>
      <c r="H9" s="371" t="s">
        <v>307</v>
      </c>
      <c r="I9" s="372" t="s">
        <v>481</v>
      </c>
      <c r="J9" s="370"/>
      <c r="K9" s="370"/>
      <c r="L9" s="369"/>
      <c r="M9" s="373"/>
      <c r="N9" s="373"/>
      <c r="O9" s="373"/>
      <c r="P9" s="373"/>
      <c r="Q9" s="373"/>
      <c r="R9" s="373"/>
      <c r="S9" s="373"/>
      <c r="T9" s="373"/>
      <c r="U9" s="373"/>
      <c r="V9" s="373"/>
      <c r="W9" s="373"/>
    </row>
    <row r="10" spans="1:23" s="366" customFormat="1" ht="105">
      <c r="A10" s="367" t="s">
        <v>452</v>
      </c>
      <c r="B10" s="367" t="s">
        <v>494</v>
      </c>
      <c r="C10" s="367" t="s">
        <v>302</v>
      </c>
      <c r="D10" s="368" t="s">
        <v>303</v>
      </c>
      <c r="E10" s="369" t="s">
        <v>308</v>
      </c>
      <c r="F10" s="370" t="s">
        <v>309</v>
      </c>
      <c r="G10" s="374" t="s">
        <v>310</v>
      </c>
      <c r="H10" s="375" t="s">
        <v>311</v>
      </c>
      <c r="I10" s="372" t="s">
        <v>312</v>
      </c>
      <c r="J10" s="370"/>
      <c r="K10" s="370"/>
      <c r="L10" s="369"/>
      <c r="M10" s="373"/>
      <c r="N10" s="373"/>
      <c r="O10" s="373"/>
      <c r="P10" s="373"/>
      <c r="Q10" s="373"/>
      <c r="R10" s="373"/>
      <c r="S10" s="373"/>
      <c r="T10" s="373"/>
      <c r="U10" s="373"/>
      <c r="V10" s="373"/>
      <c r="W10" s="373"/>
    </row>
    <row r="11" spans="1:23" s="366" customFormat="1" ht="105">
      <c r="A11" s="367" t="s">
        <v>452</v>
      </c>
      <c r="B11" s="367" t="s">
        <v>494</v>
      </c>
      <c r="C11" s="367" t="s">
        <v>302</v>
      </c>
      <c r="D11" s="368" t="s">
        <v>303</v>
      </c>
      <c r="E11" s="376" t="s">
        <v>308</v>
      </c>
      <c r="F11" s="370" t="s">
        <v>309</v>
      </c>
      <c r="G11" s="374" t="s">
        <v>313</v>
      </c>
      <c r="H11" s="371" t="s">
        <v>314</v>
      </c>
      <c r="I11" s="372" t="s">
        <v>312</v>
      </c>
      <c r="J11" s="370"/>
      <c r="K11" s="370"/>
      <c r="L11" s="369"/>
      <c r="M11" s="373"/>
      <c r="N11" s="373"/>
      <c r="O11" s="373"/>
      <c r="P11" s="373"/>
      <c r="Q11" s="373"/>
      <c r="R11" s="373"/>
      <c r="S11" s="373"/>
      <c r="T11" s="373"/>
      <c r="U11" s="373"/>
      <c r="V11" s="373"/>
      <c r="W11" s="373"/>
    </row>
    <row r="12" spans="1:23" s="366" customFormat="1" ht="126">
      <c r="A12" s="367" t="s">
        <v>452</v>
      </c>
      <c r="B12" s="367" t="s">
        <v>494</v>
      </c>
      <c r="C12" s="377" t="s">
        <v>302</v>
      </c>
      <c r="D12" s="376" t="s">
        <v>303</v>
      </c>
      <c r="E12" s="376" t="s">
        <v>495</v>
      </c>
      <c r="F12" s="378" t="s">
        <v>309</v>
      </c>
      <c r="G12" s="374" t="s">
        <v>315</v>
      </c>
      <c r="H12" s="379" t="s">
        <v>316</v>
      </c>
      <c r="I12" s="380" t="s">
        <v>317</v>
      </c>
      <c r="J12" s="378"/>
      <c r="K12" s="378"/>
      <c r="L12" s="376"/>
      <c r="M12" s="373"/>
      <c r="N12" s="373"/>
      <c r="O12" s="373"/>
      <c r="P12" s="373"/>
      <c r="Q12" s="373"/>
      <c r="R12" s="373"/>
      <c r="S12" s="373"/>
      <c r="T12" s="373"/>
      <c r="U12" s="373"/>
      <c r="V12" s="373"/>
      <c r="W12" s="373"/>
    </row>
    <row r="13" spans="1:23" s="366" customFormat="1" ht="126">
      <c r="A13" s="367" t="s">
        <v>452</v>
      </c>
      <c r="B13" s="367" t="s">
        <v>494</v>
      </c>
      <c r="C13" s="377" t="s">
        <v>302</v>
      </c>
      <c r="D13" s="376" t="s">
        <v>303</v>
      </c>
      <c r="E13" s="376" t="s">
        <v>496</v>
      </c>
      <c r="F13" s="378" t="s">
        <v>309</v>
      </c>
      <c r="G13" s="374" t="s">
        <v>318</v>
      </c>
      <c r="H13" s="379" t="s">
        <v>316</v>
      </c>
      <c r="I13" s="380" t="s">
        <v>317</v>
      </c>
      <c r="J13" s="378"/>
      <c r="K13" s="378"/>
      <c r="L13" s="376"/>
      <c r="M13" s="373"/>
      <c r="N13" s="373"/>
      <c r="O13" s="373"/>
      <c r="P13" s="373"/>
      <c r="Q13" s="373"/>
      <c r="R13" s="373"/>
      <c r="S13" s="373"/>
      <c r="T13" s="373"/>
      <c r="U13" s="373"/>
      <c r="V13" s="373"/>
      <c r="W13" s="373"/>
    </row>
    <row r="14" spans="1:23" s="366" customFormat="1" ht="105">
      <c r="A14" s="367" t="s">
        <v>452</v>
      </c>
      <c r="B14" s="367" t="s">
        <v>494</v>
      </c>
      <c r="C14" s="377" t="s">
        <v>302</v>
      </c>
      <c r="D14" s="376" t="s">
        <v>319</v>
      </c>
      <c r="E14" s="376" t="s">
        <v>320</v>
      </c>
      <c r="F14" s="378" t="s">
        <v>309</v>
      </c>
      <c r="G14" s="374" t="s">
        <v>321</v>
      </c>
      <c r="H14" s="379" t="s">
        <v>311</v>
      </c>
      <c r="I14" s="380" t="s">
        <v>482</v>
      </c>
      <c r="J14" s="378"/>
      <c r="K14" s="378"/>
      <c r="L14" s="376"/>
      <c r="M14" s="373"/>
      <c r="N14" s="373"/>
      <c r="O14" s="373"/>
      <c r="P14" s="373"/>
      <c r="Q14" s="373"/>
      <c r="R14" s="373"/>
      <c r="S14" s="373"/>
      <c r="T14" s="373"/>
      <c r="U14" s="373"/>
      <c r="V14" s="373"/>
      <c r="W14" s="373"/>
    </row>
    <row r="15" spans="1:23" s="366" customFormat="1" ht="105">
      <c r="A15" s="367" t="s">
        <v>452</v>
      </c>
      <c r="B15" s="367" t="s">
        <v>494</v>
      </c>
      <c r="C15" s="377" t="s">
        <v>302</v>
      </c>
      <c r="D15" s="376" t="s">
        <v>319</v>
      </c>
      <c r="E15" s="376"/>
      <c r="F15" s="378" t="s">
        <v>309</v>
      </c>
      <c r="G15" s="374" t="s">
        <v>322</v>
      </c>
      <c r="H15" s="379" t="s">
        <v>311</v>
      </c>
      <c r="I15" s="380" t="s">
        <v>323</v>
      </c>
      <c r="J15" s="378"/>
      <c r="K15" s="378"/>
      <c r="L15" s="376"/>
      <c r="M15" s="373"/>
      <c r="N15" s="373"/>
      <c r="O15" s="373"/>
      <c r="P15" s="373"/>
      <c r="Q15" s="373"/>
      <c r="R15" s="373"/>
      <c r="S15" s="373"/>
      <c r="T15" s="373"/>
      <c r="U15" s="373"/>
      <c r="V15" s="373"/>
      <c r="W15" s="373"/>
    </row>
    <row r="16" spans="1:23" s="366" customFormat="1" ht="105">
      <c r="A16" s="367" t="s">
        <v>452</v>
      </c>
      <c r="B16" s="367" t="s">
        <v>494</v>
      </c>
      <c r="C16" s="377" t="s">
        <v>302</v>
      </c>
      <c r="D16" s="376" t="s">
        <v>319</v>
      </c>
      <c r="E16" s="376"/>
      <c r="F16" s="378" t="s">
        <v>309</v>
      </c>
      <c r="G16" s="374" t="s">
        <v>324</v>
      </c>
      <c r="H16" s="379" t="s">
        <v>311</v>
      </c>
      <c r="I16" s="380" t="s">
        <v>325</v>
      </c>
      <c r="J16" s="378"/>
      <c r="K16" s="378"/>
      <c r="L16" s="376"/>
      <c r="M16" s="373"/>
      <c r="N16" s="373"/>
      <c r="O16" s="373"/>
      <c r="P16" s="373"/>
      <c r="Q16" s="373"/>
      <c r="R16" s="373"/>
      <c r="S16" s="373"/>
      <c r="T16" s="373"/>
      <c r="U16" s="373"/>
      <c r="V16" s="373"/>
      <c r="W16" s="373"/>
    </row>
    <row r="17" spans="1:23" s="366" customFormat="1" ht="105">
      <c r="A17" s="367" t="s">
        <v>452</v>
      </c>
      <c r="B17" s="367" t="s">
        <v>494</v>
      </c>
      <c r="C17" s="377" t="s">
        <v>302</v>
      </c>
      <c r="D17" s="376" t="s">
        <v>303</v>
      </c>
      <c r="E17" s="376" t="s">
        <v>326</v>
      </c>
      <c r="F17" s="378" t="s">
        <v>309</v>
      </c>
      <c r="G17" s="374" t="s">
        <v>396</v>
      </c>
      <c r="H17" s="379" t="s">
        <v>316</v>
      </c>
      <c r="I17" s="380" t="s">
        <v>327</v>
      </c>
      <c r="J17" s="378"/>
      <c r="K17" s="378"/>
      <c r="L17" s="376"/>
      <c r="M17" s="373"/>
      <c r="N17" s="373"/>
      <c r="O17" s="373"/>
      <c r="P17" s="373"/>
      <c r="Q17" s="373"/>
      <c r="R17" s="373"/>
      <c r="S17" s="373"/>
      <c r="T17" s="373"/>
      <c r="U17" s="373"/>
      <c r="V17" s="373"/>
      <c r="W17" s="373"/>
    </row>
    <row r="18" spans="1:23" s="366" customFormat="1" ht="126">
      <c r="A18" s="367" t="s">
        <v>452</v>
      </c>
      <c r="B18" s="394" t="s">
        <v>498</v>
      </c>
      <c r="C18" s="377" t="s">
        <v>328</v>
      </c>
      <c r="D18" s="376" t="s">
        <v>329</v>
      </c>
      <c r="E18" s="376" t="s">
        <v>330</v>
      </c>
      <c r="F18" s="378" t="s">
        <v>309</v>
      </c>
      <c r="G18" s="374" t="s">
        <v>331</v>
      </c>
      <c r="H18" s="379" t="s">
        <v>316</v>
      </c>
      <c r="I18" s="380" t="s">
        <v>483</v>
      </c>
      <c r="J18" s="378"/>
      <c r="K18" s="378"/>
      <c r="L18" s="376"/>
      <c r="M18" s="373"/>
      <c r="N18" s="373"/>
      <c r="O18" s="373"/>
      <c r="P18" s="373"/>
      <c r="Q18" s="373"/>
      <c r="R18" s="373"/>
      <c r="S18" s="373"/>
      <c r="T18" s="373"/>
      <c r="U18" s="373"/>
      <c r="V18" s="373"/>
      <c r="W18" s="373"/>
    </row>
    <row r="19" spans="1:23" s="366" customFormat="1" ht="147">
      <c r="A19" s="367" t="s">
        <v>452</v>
      </c>
      <c r="B19" s="394" t="s">
        <v>498</v>
      </c>
      <c r="C19" s="377" t="s">
        <v>328</v>
      </c>
      <c r="D19" s="376" t="s">
        <v>329</v>
      </c>
      <c r="E19" s="376" t="s">
        <v>332</v>
      </c>
      <c r="F19" s="378" t="s">
        <v>309</v>
      </c>
      <c r="G19" s="374" t="s">
        <v>333</v>
      </c>
      <c r="H19" s="379" t="s">
        <v>316</v>
      </c>
      <c r="I19" s="380" t="s">
        <v>334</v>
      </c>
      <c r="J19" s="378"/>
      <c r="K19" s="378"/>
      <c r="L19" s="376"/>
      <c r="M19" s="373"/>
      <c r="N19" s="373"/>
      <c r="O19" s="373"/>
      <c r="P19" s="373"/>
      <c r="Q19" s="373"/>
      <c r="R19" s="373"/>
      <c r="S19" s="373"/>
      <c r="T19" s="373"/>
      <c r="U19" s="373"/>
      <c r="V19" s="373"/>
      <c r="W19" s="373"/>
    </row>
    <row r="20" spans="1:23" s="366" customFormat="1" ht="126">
      <c r="A20" s="367" t="s">
        <v>452</v>
      </c>
      <c r="B20" s="394" t="s">
        <v>498</v>
      </c>
      <c r="C20" s="377" t="s">
        <v>328</v>
      </c>
      <c r="D20" s="376" t="s">
        <v>329</v>
      </c>
      <c r="E20" s="376"/>
      <c r="F20" s="378" t="s">
        <v>309</v>
      </c>
      <c r="G20" s="374" t="s">
        <v>335</v>
      </c>
      <c r="H20" s="379" t="s">
        <v>316</v>
      </c>
      <c r="I20" s="380" t="s">
        <v>336</v>
      </c>
      <c r="J20" s="378"/>
      <c r="K20" s="378"/>
      <c r="L20" s="376"/>
      <c r="M20" s="373"/>
      <c r="N20" s="373"/>
      <c r="O20" s="373"/>
      <c r="P20" s="373"/>
      <c r="Q20" s="373"/>
      <c r="R20" s="373"/>
      <c r="S20" s="373"/>
      <c r="T20" s="373"/>
      <c r="U20" s="373"/>
      <c r="V20" s="373"/>
      <c r="W20" s="373"/>
    </row>
    <row r="21" spans="1:23" s="366" customFormat="1" ht="126">
      <c r="A21" s="367" t="s">
        <v>452</v>
      </c>
      <c r="B21" s="394" t="s">
        <v>498</v>
      </c>
      <c r="C21" s="377" t="s">
        <v>328</v>
      </c>
      <c r="D21" s="376" t="s">
        <v>329</v>
      </c>
      <c r="E21" s="376"/>
      <c r="F21" s="378" t="s">
        <v>309</v>
      </c>
      <c r="G21" s="374" t="s">
        <v>337</v>
      </c>
      <c r="H21" s="379" t="s">
        <v>311</v>
      </c>
      <c r="I21" s="380" t="s">
        <v>338</v>
      </c>
      <c r="J21" s="378"/>
      <c r="K21" s="378"/>
      <c r="L21" s="376"/>
      <c r="M21" s="373"/>
      <c r="N21" s="373"/>
      <c r="O21" s="373"/>
      <c r="P21" s="373"/>
      <c r="Q21" s="373"/>
      <c r="R21" s="373"/>
      <c r="S21" s="373"/>
      <c r="T21" s="373"/>
      <c r="U21" s="373"/>
      <c r="V21" s="373"/>
      <c r="W21" s="373"/>
    </row>
    <row r="22" spans="1:23" s="366" customFormat="1" ht="189">
      <c r="A22" s="367" t="s">
        <v>452</v>
      </c>
      <c r="B22" s="394" t="s">
        <v>498</v>
      </c>
      <c r="C22" s="377" t="s">
        <v>328</v>
      </c>
      <c r="D22" s="376" t="s">
        <v>329</v>
      </c>
      <c r="E22" s="376"/>
      <c r="F22" s="378" t="s">
        <v>309</v>
      </c>
      <c r="G22" s="374" t="s">
        <v>339</v>
      </c>
      <c r="H22" s="379" t="s">
        <v>314</v>
      </c>
      <c r="I22" s="380" t="s">
        <v>479</v>
      </c>
      <c r="J22" s="378"/>
      <c r="K22" s="378"/>
      <c r="L22" s="376"/>
      <c r="M22" s="373"/>
      <c r="N22" s="373"/>
      <c r="O22" s="373"/>
      <c r="P22" s="373"/>
      <c r="Q22" s="373"/>
      <c r="R22" s="373"/>
      <c r="S22" s="373"/>
      <c r="T22" s="373"/>
      <c r="U22" s="373"/>
      <c r="V22" s="373"/>
      <c r="W22" s="373"/>
    </row>
    <row r="23" spans="1:23" s="366" customFormat="1" ht="189">
      <c r="A23" s="367" t="s">
        <v>452</v>
      </c>
      <c r="B23" s="394" t="s">
        <v>498</v>
      </c>
      <c r="C23" s="377" t="s">
        <v>328</v>
      </c>
      <c r="D23" s="376" t="s">
        <v>329</v>
      </c>
      <c r="E23" s="376"/>
      <c r="F23" s="378" t="s">
        <v>309</v>
      </c>
      <c r="G23" s="374" t="s">
        <v>340</v>
      </c>
      <c r="H23" s="379" t="s">
        <v>314</v>
      </c>
      <c r="I23" s="380" t="s">
        <v>479</v>
      </c>
      <c r="J23" s="378"/>
      <c r="K23" s="378"/>
      <c r="L23" s="376"/>
      <c r="M23" s="373"/>
      <c r="N23" s="373"/>
      <c r="O23" s="373"/>
      <c r="P23" s="373"/>
      <c r="Q23" s="373"/>
      <c r="R23" s="373"/>
      <c r="S23" s="373"/>
      <c r="T23" s="373"/>
      <c r="U23" s="373"/>
      <c r="V23" s="373"/>
      <c r="W23" s="373"/>
    </row>
    <row r="24" spans="1:23" s="366" customFormat="1" ht="315">
      <c r="A24" s="367" t="s">
        <v>462</v>
      </c>
      <c r="B24" s="367" t="s">
        <v>457</v>
      </c>
      <c r="C24" s="377" t="s">
        <v>341</v>
      </c>
      <c r="D24" s="374" t="s">
        <v>342</v>
      </c>
      <c r="E24" s="376" t="s">
        <v>343</v>
      </c>
      <c r="F24" s="378" t="s">
        <v>305</v>
      </c>
      <c r="G24" s="374" t="s">
        <v>344</v>
      </c>
      <c r="H24" s="379" t="s">
        <v>316</v>
      </c>
      <c r="I24" s="380" t="s">
        <v>469</v>
      </c>
      <c r="J24" s="378"/>
      <c r="K24" s="378"/>
      <c r="L24" s="376"/>
      <c r="M24" s="373"/>
      <c r="N24" s="373"/>
      <c r="O24" s="373"/>
      <c r="P24" s="373"/>
      <c r="Q24" s="373"/>
      <c r="R24" s="373"/>
      <c r="S24" s="373"/>
      <c r="T24" s="373"/>
      <c r="U24" s="373"/>
      <c r="V24" s="373"/>
      <c r="W24" s="373"/>
    </row>
    <row r="25" spans="1:23" s="366" customFormat="1" ht="126">
      <c r="A25" s="367" t="s">
        <v>462</v>
      </c>
      <c r="B25" s="394" t="s">
        <v>457</v>
      </c>
      <c r="C25" s="377" t="s">
        <v>341</v>
      </c>
      <c r="D25" s="374" t="s">
        <v>345</v>
      </c>
      <c r="E25" s="376" t="s">
        <v>346</v>
      </c>
      <c r="F25" s="378" t="s">
        <v>305</v>
      </c>
      <c r="G25" s="374" t="s">
        <v>396</v>
      </c>
      <c r="H25" s="379" t="s">
        <v>316</v>
      </c>
      <c r="I25" s="380" t="s">
        <v>347</v>
      </c>
      <c r="J25" s="378"/>
      <c r="K25" s="378"/>
      <c r="L25" s="376"/>
      <c r="M25" s="373"/>
      <c r="N25" s="373"/>
      <c r="O25" s="373"/>
      <c r="P25" s="373"/>
      <c r="Q25" s="373"/>
      <c r="R25" s="373"/>
      <c r="S25" s="373"/>
      <c r="T25" s="373"/>
      <c r="U25" s="373"/>
      <c r="V25" s="373"/>
      <c r="W25" s="373"/>
    </row>
    <row r="26" spans="1:23" s="366" customFormat="1" ht="105">
      <c r="A26" s="367" t="s">
        <v>462</v>
      </c>
      <c r="B26" s="367" t="s">
        <v>457</v>
      </c>
      <c r="C26" s="377" t="s">
        <v>348</v>
      </c>
      <c r="D26" s="376" t="s">
        <v>342</v>
      </c>
      <c r="E26" s="376" t="s">
        <v>349</v>
      </c>
      <c r="F26" s="378" t="s">
        <v>309</v>
      </c>
      <c r="G26" s="374" t="s">
        <v>396</v>
      </c>
      <c r="H26" s="379" t="s">
        <v>316</v>
      </c>
      <c r="I26" s="380" t="s">
        <v>350</v>
      </c>
      <c r="J26" s="378"/>
      <c r="K26" s="378"/>
      <c r="L26" s="376"/>
      <c r="M26" s="373"/>
      <c r="N26" s="373"/>
      <c r="O26" s="373"/>
      <c r="P26" s="373"/>
      <c r="Q26" s="373"/>
      <c r="R26" s="373"/>
      <c r="S26" s="373"/>
      <c r="T26" s="373"/>
      <c r="U26" s="373"/>
      <c r="V26" s="373"/>
      <c r="W26" s="373"/>
    </row>
    <row r="27" spans="1:23" s="366" customFormat="1" ht="210">
      <c r="A27" s="367" t="s">
        <v>462</v>
      </c>
      <c r="B27" s="394" t="s">
        <v>457</v>
      </c>
      <c r="C27" s="377" t="s">
        <v>348</v>
      </c>
      <c r="D27" s="374" t="s">
        <v>351</v>
      </c>
      <c r="E27" s="376" t="s">
        <v>352</v>
      </c>
      <c r="F27" s="378" t="s">
        <v>353</v>
      </c>
      <c r="G27" s="374" t="s">
        <v>354</v>
      </c>
      <c r="H27" s="379" t="s">
        <v>355</v>
      </c>
      <c r="I27" s="380" t="s">
        <v>473</v>
      </c>
      <c r="J27" s="378"/>
      <c r="K27" s="378"/>
      <c r="L27" s="376"/>
      <c r="M27" s="373"/>
      <c r="N27" s="373"/>
      <c r="O27" s="373"/>
      <c r="P27" s="373"/>
      <c r="Q27" s="373"/>
      <c r="R27" s="373"/>
      <c r="S27" s="373"/>
      <c r="T27" s="373"/>
      <c r="U27" s="373"/>
      <c r="V27" s="373"/>
      <c r="W27" s="373"/>
    </row>
    <row r="28" spans="1:23" s="366" customFormat="1" ht="147">
      <c r="A28" s="377" t="s">
        <v>459</v>
      </c>
      <c r="B28" s="394" t="s">
        <v>451</v>
      </c>
      <c r="C28" s="376" t="s">
        <v>450</v>
      </c>
      <c r="D28" s="374" t="s">
        <v>356</v>
      </c>
      <c r="E28" s="376" t="s">
        <v>357</v>
      </c>
      <c r="F28" s="378" t="s">
        <v>305</v>
      </c>
      <c r="G28" s="374" t="s">
        <v>466</v>
      </c>
      <c r="H28" s="379" t="s">
        <v>316</v>
      </c>
      <c r="I28" s="380" t="s">
        <v>358</v>
      </c>
      <c r="J28" s="378"/>
      <c r="K28" s="378"/>
      <c r="L28" s="376"/>
      <c r="M28" s="373"/>
      <c r="N28" s="373"/>
      <c r="O28" s="373"/>
      <c r="P28" s="373"/>
      <c r="Q28" s="373"/>
      <c r="R28" s="373"/>
      <c r="S28" s="373"/>
      <c r="T28" s="373"/>
      <c r="U28" s="373"/>
      <c r="V28" s="373"/>
      <c r="W28" s="373"/>
    </row>
    <row r="29" spans="1:23" s="366" customFormat="1" ht="147">
      <c r="A29" s="377" t="s">
        <v>459</v>
      </c>
      <c r="B29" s="394" t="s">
        <v>451</v>
      </c>
      <c r="C29" s="376" t="s">
        <v>450</v>
      </c>
      <c r="D29" s="374" t="s">
        <v>356</v>
      </c>
      <c r="E29" s="376" t="s">
        <v>357</v>
      </c>
      <c r="F29" s="378" t="s">
        <v>305</v>
      </c>
      <c r="G29" s="374" t="s">
        <v>467</v>
      </c>
      <c r="H29" s="379" t="s">
        <v>355</v>
      </c>
      <c r="I29" s="380" t="s">
        <v>484</v>
      </c>
      <c r="J29" s="378"/>
      <c r="K29" s="378"/>
      <c r="L29" s="376"/>
      <c r="M29" s="373"/>
      <c r="N29" s="373"/>
      <c r="O29" s="373"/>
      <c r="P29" s="373"/>
      <c r="Q29" s="373"/>
      <c r="R29" s="373"/>
      <c r="S29" s="373"/>
      <c r="T29" s="373"/>
      <c r="U29" s="373"/>
      <c r="V29" s="373"/>
      <c r="W29" s="373"/>
    </row>
    <row r="30" spans="1:23" s="366" customFormat="1" ht="147">
      <c r="A30" s="377" t="s">
        <v>459</v>
      </c>
      <c r="B30" s="394" t="s">
        <v>451</v>
      </c>
      <c r="C30" s="376" t="s">
        <v>450</v>
      </c>
      <c r="D30" s="374" t="s">
        <v>356</v>
      </c>
      <c r="E30" s="376" t="s">
        <v>357</v>
      </c>
      <c r="F30" s="378" t="s">
        <v>305</v>
      </c>
      <c r="G30" s="374" t="s">
        <v>359</v>
      </c>
      <c r="H30" s="379" t="s">
        <v>316</v>
      </c>
      <c r="I30" s="380" t="s">
        <v>485</v>
      </c>
      <c r="J30" s="378"/>
      <c r="K30" s="378"/>
      <c r="L30" s="376"/>
      <c r="M30" s="373"/>
      <c r="N30" s="373"/>
      <c r="O30" s="373"/>
      <c r="P30" s="373"/>
      <c r="Q30" s="373"/>
      <c r="R30" s="373"/>
      <c r="S30" s="373"/>
      <c r="T30" s="373"/>
      <c r="U30" s="373"/>
      <c r="V30" s="373"/>
      <c r="W30" s="373"/>
    </row>
    <row r="31" spans="1:23" s="366" customFormat="1" ht="155.25" customHeight="1">
      <c r="A31" s="377" t="s">
        <v>459</v>
      </c>
      <c r="B31" s="394" t="s">
        <v>451</v>
      </c>
      <c r="C31" s="376" t="s">
        <v>450</v>
      </c>
      <c r="D31" s="374" t="s">
        <v>360</v>
      </c>
      <c r="E31" s="376" t="s">
        <v>361</v>
      </c>
      <c r="F31" s="378" t="s">
        <v>305</v>
      </c>
      <c r="G31" s="374" t="s">
        <v>468</v>
      </c>
      <c r="H31" s="379" t="s">
        <v>316</v>
      </c>
      <c r="I31" s="380" t="s">
        <v>362</v>
      </c>
      <c r="J31" s="378"/>
      <c r="K31" s="378"/>
      <c r="L31" s="376"/>
      <c r="M31" s="373"/>
      <c r="N31" s="373"/>
      <c r="O31" s="373"/>
      <c r="P31" s="373"/>
      <c r="Q31" s="373"/>
      <c r="R31" s="373"/>
      <c r="S31" s="373"/>
      <c r="T31" s="373"/>
      <c r="U31" s="373"/>
      <c r="V31" s="373"/>
      <c r="W31" s="373"/>
    </row>
    <row r="32" spans="1:23" s="366" customFormat="1" ht="147">
      <c r="A32" s="377" t="s">
        <v>459</v>
      </c>
      <c r="B32" s="394" t="s">
        <v>451</v>
      </c>
      <c r="C32" s="376" t="s">
        <v>450</v>
      </c>
      <c r="D32" s="374" t="s">
        <v>356</v>
      </c>
      <c r="E32" s="376" t="s">
        <v>363</v>
      </c>
      <c r="F32" s="378" t="s">
        <v>305</v>
      </c>
      <c r="G32" s="374" t="s">
        <v>364</v>
      </c>
      <c r="H32" s="379" t="s">
        <v>316</v>
      </c>
      <c r="I32" s="380" t="s">
        <v>365</v>
      </c>
      <c r="J32" s="378"/>
      <c r="K32" s="378"/>
      <c r="L32" s="376"/>
      <c r="M32" s="373"/>
      <c r="N32" s="373"/>
      <c r="O32" s="373"/>
      <c r="P32" s="373"/>
      <c r="Q32" s="373"/>
      <c r="R32" s="373"/>
      <c r="S32" s="373"/>
      <c r="T32" s="373"/>
      <c r="U32" s="373"/>
      <c r="V32" s="373"/>
      <c r="W32" s="373"/>
    </row>
    <row r="33" spans="1:23" s="366" customFormat="1" ht="147">
      <c r="A33" s="377" t="s">
        <v>459</v>
      </c>
      <c r="B33" s="394" t="s">
        <v>451</v>
      </c>
      <c r="C33" s="376" t="s">
        <v>450</v>
      </c>
      <c r="D33" s="374" t="s">
        <v>356</v>
      </c>
      <c r="E33" s="376" t="s">
        <v>363</v>
      </c>
      <c r="F33" s="378" t="s">
        <v>305</v>
      </c>
      <c r="G33" s="374" t="s">
        <v>366</v>
      </c>
      <c r="H33" s="379" t="s">
        <v>316</v>
      </c>
      <c r="I33" s="380" t="s">
        <v>486</v>
      </c>
      <c r="J33" s="378"/>
      <c r="K33" s="378"/>
      <c r="L33" s="376"/>
      <c r="M33" s="373"/>
      <c r="N33" s="373"/>
      <c r="O33" s="373"/>
      <c r="P33" s="373"/>
      <c r="Q33" s="373"/>
      <c r="R33" s="373"/>
      <c r="S33" s="373"/>
      <c r="T33" s="373"/>
      <c r="U33" s="373"/>
      <c r="V33" s="373"/>
      <c r="W33" s="373"/>
    </row>
    <row r="34" spans="1:23" s="366" customFormat="1" ht="84">
      <c r="A34" s="377" t="s">
        <v>459</v>
      </c>
      <c r="B34" s="394" t="s">
        <v>451</v>
      </c>
      <c r="C34" s="376" t="s">
        <v>450</v>
      </c>
      <c r="D34" s="374" t="s">
        <v>367</v>
      </c>
      <c r="E34" s="376" t="s">
        <v>368</v>
      </c>
      <c r="F34" s="378" t="s">
        <v>369</v>
      </c>
      <c r="G34" s="374" t="s">
        <v>370</v>
      </c>
      <c r="H34" s="379" t="s">
        <v>371</v>
      </c>
      <c r="I34" s="380" t="s">
        <v>372</v>
      </c>
      <c r="J34" s="378"/>
      <c r="K34" s="378"/>
      <c r="L34" s="376"/>
      <c r="M34" s="373"/>
      <c r="N34" s="373"/>
      <c r="O34" s="373"/>
      <c r="P34" s="373"/>
      <c r="Q34" s="373"/>
      <c r="R34" s="373"/>
      <c r="S34" s="373"/>
      <c r="T34" s="373"/>
      <c r="U34" s="373"/>
      <c r="V34" s="373"/>
      <c r="W34" s="373"/>
    </row>
    <row r="35" spans="1:23" s="366" customFormat="1" ht="105">
      <c r="A35" s="377" t="s">
        <v>459</v>
      </c>
      <c r="B35" s="394" t="s">
        <v>451</v>
      </c>
      <c r="C35" s="376" t="s">
        <v>450</v>
      </c>
      <c r="D35" s="374" t="s">
        <v>367</v>
      </c>
      <c r="E35" s="376" t="s">
        <v>368</v>
      </c>
      <c r="F35" s="378" t="s">
        <v>369</v>
      </c>
      <c r="G35" s="374" t="s">
        <v>373</v>
      </c>
      <c r="H35" s="379" t="s">
        <v>316</v>
      </c>
      <c r="I35" s="380" t="s">
        <v>487</v>
      </c>
      <c r="J35" s="378"/>
      <c r="K35" s="378"/>
      <c r="L35" s="376"/>
      <c r="M35" s="373"/>
      <c r="N35" s="373"/>
      <c r="O35" s="373"/>
      <c r="P35" s="373"/>
      <c r="Q35" s="373"/>
      <c r="R35" s="373"/>
      <c r="S35" s="373"/>
      <c r="T35" s="373"/>
      <c r="U35" s="373"/>
      <c r="V35" s="373"/>
      <c r="W35" s="373"/>
    </row>
    <row r="36" spans="1:23" s="366" customFormat="1" ht="105">
      <c r="A36" s="367" t="s">
        <v>461</v>
      </c>
      <c r="B36" s="394" t="s">
        <v>499</v>
      </c>
      <c r="C36" s="377" t="s">
        <v>374</v>
      </c>
      <c r="D36" s="376" t="s">
        <v>375</v>
      </c>
      <c r="E36" s="376"/>
      <c r="F36" s="378" t="s">
        <v>309</v>
      </c>
      <c r="G36" s="374" t="s">
        <v>376</v>
      </c>
      <c r="H36" s="379" t="s">
        <v>316</v>
      </c>
      <c r="I36" s="380" t="s">
        <v>377</v>
      </c>
      <c r="J36" s="378"/>
      <c r="K36" s="378"/>
      <c r="L36" s="376"/>
      <c r="M36" s="373"/>
      <c r="N36" s="373"/>
      <c r="O36" s="373"/>
      <c r="P36" s="373"/>
      <c r="Q36" s="373"/>
      <c r="R36" s="373"/>
      <c r="S36" s="373"/>
      <c r="T36" s="373"/>
      <c r="U36" s="373"/>
      <c r="V36" s="373"/>
      <c r="W36" s="373"/>
    </row>
    <row r="37" spans="1:23" s="366" customFormat="1" ht="84">
      <c r="A37" s="367" t="s">
        <v>463</v>
      </c>
      <c r="B37" s="394" t="s">
        <v>501</v>
      </c>
      <c r="C37" s="377" t="s">
        <v>378</v>
      </c>
      <c r="D37" s="376" t="s">
        <v>379</v>
      </c>
      <c r="E37" s="376"/>
      <c r="F37" s="378" t="s">
        <v>309</v>
      </c>
      <c r="G37" s="374" t="s">
        <v>380</v>
      </c>
      <c r="H37" s="379" t="s">
        <v>307</v>
      </c>
      <c r="I37" s="380" t="s">
        <v>381</v>
      </c>
      <c r="J37" s="378"/>
      <c r="K37" s="378"/>
      <c r="L37" s="376"/>
      <c r="M37" s="373"/>
      <c r="N37" s="373"/>
      <c r="O37" s="373"/>
      <c r="P37" s="373"/>
      <c r="Q37" s="373"/>
      <c r="R37" s="373"/>
      <c r="S37" s="373"/>
      <c r="T37" s="373"/>
      <c r="U37" s="373"/>
      <c r="V37" s="373"/>
      <c r="W37" s="373"/>
    </row>
    <row r="38" spans="1:23" s="366" customFormat="1" ht="63">
      <c r="A38" s="367" t="s">
        <v>463</v>
      </c>
      <c r="B38" s="394" t="s">
        <v>501</v>
      </c>
      <c r="C38" s="377" t="s">
        <v>378</v>
      </c>
      <c r="D38" s="374" t="s">
        <v>379</v>
      </c>
      <c r="E38" s="376"/>
      <c r="F38" s="378" t="s">
        <v>382</v>
      </c>
      <c r="G38" s="374" t="s">
        <v>383</v>
      </c>
      <c r="H38" s="379" t="s">
        <v>316</v>
      </c>
      <c r="I38" s="380" t="s">
        <v>384</v>
      </c>
      <c r="J38" s="378"/>
      <c r="K38" s="378"/>
      <c r="L38" s="376"/>
      <c r="M38" s="373"/>
      <c r="N38" s="373"/>
      <c r="O38" s="373"/>
      <c r="P38" s="373"/>
      <c r="Q38" s="373"/>
      <c r="R38" s="373"/>
      <c r="S38" s="373"/>
      <c r="T38" s="373"/>
      <c r="U38" s="373"/>
      <c r="V38" s="373"/>
      <c r="W38" s="373"/>
    </row>
    <row r="39" spans="1:23" s="366" customFormat="1" ht="84">
      <c r="A39" s="367" t="s">
        <v>463</v>
      </c>
      <c r="B39" s="394" t="s">
        <v>501</v>
      </c>
      <c r="C39" s="377" t="s">
        <v>378</v>
      </c>
      <c r="D39" s="374" t="s">
        <v>379</v>
      </c>
      <c r="E39" s="376" t="s">
        <v>385</v>
      </c>
      <c r="F39" s="378" t="s">
        <v>382</v>
      </c>
      <c r="G39" s="374" t="s">
        <v>386</v>
      </c>
      <c r="H39" s="379" t="s">
        <v>316</v>
      </c>
      <c r="I39" s="380" t="s">
        <v>387</v>
      </c>
      <c r="J39" s="378"/>
      <c r="K39" s="378"/>
      <c r="L39" s="376"/>
      <c r="M39" s="373"/>
      <c r="N39" s="373"/>
      <c r="O39" s="373"/>
      <c r="P39" s="373"/>
      <c r="Q39" s="373"/>
      <c r="R39" s="373"/>
      <c r="S39" s="373"/>
      <c r="T39" s="373"/>
      <c r="U39" s="373"/>
      <c r="V39" s="373"/>
      <c r="W39" s="373"/>
    </row>
    <row r="40" spans="1:23" s="366" customFormat="1" ht="231">
      <c r="A40" s="367" t="s">
        <v>463</v>
      </c>
      <c r="B40" s="394" t="s">
        <v>501</v>
      </c>
      <c r="C40" s="377" t="s">
        <v>378</v>
      </c>
      <c r="D40" s="374" t="s">
        <v>379</v>
      </c>
      <c r="E40" s="376"/>
      <c r="F40" s="378" t="s">
        <v>382</v>
      </c>
      <c r="G40" s="374" t="s">
        <v>388</v>
      </c>
      <c r="H40" s="379" t="s">
        <v>314</v>
      </c>
      <c r="I40" s="380" t="s">
        <v>470</v>
      </c>
      <c r="J40" s="378"/>
      <c r="K40" s="378"/>
      <c r="L40" s="376"/>
      <c r="M40" s="373"/>
      <c r="N40" s="373"/>
      <c r="O40" s="373"/>
      <c r="P40" s="373"/>
      <c r="Q40" s="373"/>
      <c r="R40" s="373"/>
      <c r="S40" s="373"/>
      <c r="T40" s="373"/>
      <c r="U40" s="373"/>
      <c r="V40" s="373"/>
      <c r="W40" s="373"/>
    </row>
    <row r="41" spans="1:23" s="366" customFormat="1" ht="105">
      <c r="A41" s="367" t="s">
        <v>463</v>
      </c>
      <c r="B41" s="394" t="s">
        <v>501</v>
      </c>
      <c r="C41" s="377" t="s">
        <v>378</v>
      </c>
      <c r="D41" s="374" t="s">
        <v>379</v>
      </c>
      <c r="E41" s="376"/>
      <c r="F41" s="378" t="s">
        <v>382</v>
      </c>
      <c r="G41" s="374" t="s">
        <v>389</v>
      </c>
      <c r="H41" s="379" t="s">
        <v>311</v>
      </c>
      <c r="I41" s="380" t="s">
        <v>390</v>
      </c>
      <c r="J41" s="378"/>
      <c r="K41" s="378"/>
      <c r="L41" s="376"/>
      <c r="M41" s="373"/>
      <c r="N41" s="373"/>
      <c r="O41" s="373"/>
      <c r="P41" s="373"/>
      <c r="Q41" s="373"/>
      <c r="R41" s="373"/>
      <c r="S41" s="373"/>
      <c r="T41" s="373"/>
      <c r="U41" s="373"/>
      <c r="V41" s="373"/>
      <c r="W41" s="373"/>
    </row>
    <row r="42" spans="1:23" s="366" customFormat="1" ht="168">
      <c r="A42" s="367" t="s">
        <v>463</v>
      </c>
      <c r="B42" s="394" t="s">
        <v>501</v>
      </c>
      <c r="C42" s="377" t="s">
        <v>378</v>
      </c>
      <c r="D42" s="374" t="s">
        <v>379</v>
      </c>
      <c r="E42" s="376"/>
      <c r="F42" s="378" t="s">
        <v>382</v>
      </c>
      <c r="G42" s="374" t="s">
        <v>391</v>
      </c>
      <c r="H42" s="379" t="s">
        <v>371</v>
      </c>
      <c r="I42" s="380" t="s">
        <v>392</v>
      </c>
      <c r="J42" s="378"/>
      <c r="K42" s="378"/>
      <c r="L42" s="376"/>
      <c r="M42" s="373"/>
      <c r="N42" s="373"/>
      <c r="O42" s="373"/>
      <c r="P42" s="373"/>
      <c r="Q42" s="373"/>
      <c r="R42" s="373"/>
      <c r="S42" s="373"/>
      <c r="T42" s="373"/>
      <c r="U42" s="373"/>
      <c r="V42" s="373"/>
      <c r="W42" s="373"/>
    </row>
    <row r="43" spans="1:23" s="366" customFormat="1" ht="210">
      <c r="A43" s="367" t="s">
        <v>463</v>
      </c>
      <c r="B43" s="394" t="s">
        <v>501</v>
      </c>
      <c r="C43" s="377" t="s">
        <v>378</v>
      </c>
      <c r="D43" s="374" t="s">
        <v>379</v>
      </c>
      <c r="E43" s="376"/>
      <c r="F43" s="378" t="s">
        <v>382</v>
      </c>
      <c r="G43" s="374" t="s">
        <v>393</v>
      </c>
      <c r="H43" s="379" t="s">
        <v>307</v>
      </c>
      <c r="I43" s="380" t="s">
        <v>394</v>
      </c>
      <c r="J43" s="378"/>
      <c r="K43" s="378"/>
      <c r="L43" s="376"/>
      <c r="M43" s="373"/>
      <c r="N43" s="373"/>
      <c r="O43" s="373"/>
      <c r="P43" s="373"/>
      <c r="Q43" s="373"/>
      <c r="R43" s="373"/>
      <c r="S43" s="373"/>
      <c r="T43" s="373"/>
      <c r="U43" s="373"/>
      <c r="V43" s="373"/>
      <c r="W43" s="373"/>
    </row>
    <row r="44" spans="1:23" s="366" customFormat="1" ht="63">
      <c r="A44" s="367" t="s">
        <v>463</v>
      </c>
      <c r="B44" s="394" t="s">
        <v>501</v>
      </c>
      <c r="C44" s="377" t="s">
        <v>378</v>
      </c>
      <c r="D44" s="374" t="s">
        <v>379</v>
      </c>
      <c r="E44" s="376" t="s">
        <v>395</v>
      </c>
      <c r="F44" s="378" t="s">
        <v>382</v>
      </c>
      <c r="G44" s="374" t="s">
        <v>396</v>
      </c>
      <c r="H44" s="379" t="s">
        <v>316</v>
      </c>
      <c r="I44" s="380" t="s">
        <v>488</v>
      </c>
      <c r="J44" s="378"/>
      <c r="K44" s="378"/>
      <c r="L44" s="376"/>
      <c r="M44" s="373"/>
      <c r="N44" s="373"/>
      <c r="O44" s="373"/>
      <c r="P44" s="373"/>
      <c r="Q44" s="373"/>
      <c r="R44" s="373"/>
      <c r="S44" s="373"/>
      <c r="T44" s="373"/>
      <c r="U44" s="373"/>
      <c r="V44" s="373"/>
      <c r="W44" s="373"/>
    </row>
    <row r="45" spans="1:23" s="366" customFormat="1" ht="126">
      <c r="A45" s="367" t="s">
        <v>463</v>
      </c>
      <c r="B45" s="394" t="s">
        <v>501</v>
      </c>
      <c r="C45" s="377" t="s">
        <v>378</v>
      </c>
      <c r="D45" s="374" t="s">
        <v>379</v>
      </c>
      <c r="E45" s="376" t="s">
        <v>397</v>
      </c>
      <c r="F45" s="378" t="s">
        <v>382</v>
      </c>
      <c r="G45" s="374" t="s">
        <v>396</v>
      </c>
      <c r="H45" s="379" t="s">
        <v>316</v>
      </c>
      <c r="I45" s="380" t="s">
        <v>488</v>
      </c>
      <c r="J45" s="378"/>
      <c r="K45" s="378"/>
      <c r="L45" s="376"/>
      <c r="M45" s="373"/>
      <c r="N45" s="373"/>
      <c r="O45" s="373"/>
      <c r="P45" s="373"/>
      <c r="Q45" s="373"/>
      <c r="R45" s="373"/>
      <c r="S45" s="373"/>
      <c r="T45" s="373"/>
      <c r="U45" s="373"/>
      <c r="V45" s="373"/>
      <c r="W45" s="373"/>
    </row>
    <row r="46" spans="1:23" s="366" customFormat="1" ht="63">
      <c r="A46" s="367" t="s">
        <v>463</v>
      </c>
      <c r="B46" s="394" t="s">
        <v>501</v>
      </c>
      <c r="C46" s="377" t="s">
        <v>378</v>
      </c>
      <c r="D46" s="374" t="s">
        <v>379</v>
      </c>
      <c r="E46" s="376" t="s">
        <v>398</v>
      </c>
      <c r="F46" s="378" t="s">
        <v>382</v>
      </c>
      <c r="G46" s="374" t="s">
        <v>396</v>
      </c>
      <c r="H46" s="379" t="s">
        <v>316</v>
      </c>
      <c r="I46" s="380" t="s">
        <v>488</v>
      </c>
      <c r="J46" s="378"/>
      <c r="K46" s="378"/>
      <c r="L46" s="376"/>
      <c r="M46" s="373"/>
      <c r="N46" s="373"/>
      <c r="O46" s="373"/>
      <c r="P46" s="373"/>
      <c r="Q46" s="373"/>
      <c r="R46" s="373"/>
      <c r="S46" s="373"/>
      <c r="T46" s="373"/>
      <c r="U46" s="373"/>
      <c r="V46" s="373"/>
      <c r="W46" s="373"/>
    </row>
    <row r="47" spans="1:23" s="366" customFormat="1" ht="63">
      <c r="A47" s="367" t="s">
        <v>463</v>
      </c>
      <c r="B47" s="394" t="s">
        <v>501</v>
      </c>
      <c r="C47" s="377" t="s">
        <v>378</v>
      </c>
      <c r="D47" s="374" t="s">
        <v>379</v>
      </c>
      <c r="E47" s="376" t="s">
        <v>399</v>
      </c>
      <c r="F47" s="378" t="s">
        <v>382</v>
      </c>
      <c r="G47" s="374" t="s">
        <v>396</v>
      </c>
      <c r="H47" s="379" t="s">
        <v>316</v>
      </c>
      <c r="I47" s="380" t="s">
        <v>488</v>
      </c>
      <c r="J47" s="378"/>
      <c r="K47" s="378"/>
      <c r="L47" s="376"/>
      <c r="M47" s="373"/>
      <c r="N47" s="373"/>
      <c r="O47" s="373"/>
      <c r="P47" s="373"/>
      <c r="Q47" s="373"/>
      <c r="R47" s="373"/>
      <c r="S47" s="373"/>
      <c r="T47" s="373"/>
      <c r="U47" s="373"/>
      <c r="V47" s="373"/>
      <c r="W47" s="373"/>
    </row>
    <row r="48" spans="1:23" s="366" customFormat="1" ht="84">
      <c r="A48" s="367" t="s">
        <v>463</v>
      </c>
      <c r="B48" s="394" t="s">
        <v>501</v>
      </c>
      <c r="C48" s="377" t="s">
        <v>378</v>
      </c>
      <c r="D48" s="374" t="s">
        <v>379</v>
      </c>
      <c r="E48" s="376"/>
      <c r="F48" s="378" t="s">
        <v>353</v>
      </c>
      <c r="G48" s="374" t="s">
        <v>400</v>
      </c>
      <c r="H48" s="379" t="s">
        <v>371</v>
      </c>
      <c r="I48" s="380" t="s">
        <v>401</v>
      </c>
      <c r="J48" s="378"/>
      <c r="K48" s="378"/>
      <c r="L48" s="376"/>
      <c r="M48" s="373"/>
      <c r="N48" s="373"/>
      <c r="O48" s="373"/>
      <c r="P48" s="373"/>
      <c r="Q48" s="373"/>
      <c r="R48" s="373"/>
      <c r="S48" s="373"/>
      <c r="T48" s="373"/>
      <c r="U48" s="373"/>
      <c r="V48" s="373"/>
      <c r="W48" s="373"/>
    </row>
    <row r="49" spans="1:23" s="366" customFormat="1" ht="84">
      <c r="A49" s="367" t="s">
        <v>463</v>
      </c>
      <c r="B49" s="394" t="s">
        <v>501</v>
      </c>
      <c r="C49" s="377" t="s">
        <v>378</v>
      </c>
      <c r="D49" s="374" t="s">
        <v>379</v>
      </c>
      <c r="E49" s="376"/>
      <c r="F49" s="378" t="s">
        <v>353</v>
      </c>
      <c r="G49" s="374" t="s">
        <v>402</v>
      </c>
      <c r="H49" s="379" t="s">
        <v>371</v>
      </c>
      <c r="I49" s="380" t="s">
        <v>403</v>
      </c>
      <c r="J49" s="378"/>
      <c r="K49" s="378"/>
      <c r="L49" s="376"/>
      <c r="M49" s="373"/>
      <c r="N49" s="373"/>
      <c r="O49" s="373"/>
      <c r="P49" s="373"/>
      <c r="Q49" s="373"/>
      <c r="R49" s="373"/>
      <c r="S49" s="373"/>
      <c r="T49" s="373"/>
      <c r="U49" s="373"/>
      <c r="V49" s="373"/>
      <c r="W49" s="373"/>
    </row>
    <row r="50" spans="1:23" s="366" customFormat="1" ht="189">
      <c r="A50" s="367" t="s">
        <v>463</v>
      </c>
      <c r="B50" s="394" t="s">
        <v>501</v>
      </c>
      <c r="C50" s="377" t="s">
        <v>378</v>
      </c>
      <c r="D50" s="374" t="s">
        <v>379</v>
      </c>
      <c r="E50" s="376"/>
      <c r="F50" s="378" t="s">
        <v>353</v>
      </c>
      <c r="G50" s="374" t="s">
        <v>404</v>
      </c>
      <c r="H50" s="379" t="s">
        <v>371</v>
      </c>
      <c r="I50" s="380" t="s">
        <v>471</v>
      </c>
      <c r="J50" s="378"/>
      <c r="K50" s="378"/>
      <c r="L50" s="376"/>
      <c r="M50" s="373"/>
      <c r="N50" s="373"/>
      <c r="O50" s="373"/>
      <c r="P50" s="373"/>
      <c r="Q50" s="373"/>
      <c r="R50" s="373"/>
      <c r="S50" s="373"/>
      <c r="T50" s="373"/>
      <c r="U50" s="373"/>
      <c r="V50" s="373"/>
      <c r="W50" s="373"/>
    </row>
    <row r="51" spans="1:23" s="366" customFormat="1" ht="105">
      <c r="A51" s="367" t="s">
        <v>463</v>
      </c>
      <c r="B51" s="394" t="s">
        <v>501</v>
      </c>
      <c r="C51" s="377" t="s">
        <v>378</v>
      </c>
      <c r="D51" s="374" t="s">
        <v>379</v>
      </c>
      <c r="E51" s="376"/>
      <c r="F51" s="378" t="s">
        <v>353</v>
      </c>
      <c r="G51" s="374" t="s">
        <v>405</v>
      </c>
      <c r="H51" s="379" t="s">
        <v>406</v>
      </c>
      <c r="I51" s="380" t="s">
        <v>407</v>
      </c>
      <c r="J51" s="378"/>
      <c r="K51" s="378"/>
      <c r="L51" s="376"/>
      <c r="M51" s="373"/>
      <c r="N51" s="373"/>
      <c r="O51" s="373"/>
      <c r="P51" s="373"/>
      <c r="Q51" s="373"/>
      <c r="R51" s="373"/>
      <c r="S51" s="373"/>
      <c r="T51" s="373"/>
      <c r="U51" s="373"/>
      <c r="V51" s="373"/>
      <c r="W51" s="373"/>
    </row>
    <row r="52" spans="1:23" s="366" customFormat="1" ht="84">
      <c r="A52" s="367" t="s">
        <v>463</v>
      </c>
      <c r="B52" s="394" t="s">
        <v>501</v>
      </c>
      <c r="C52" s="377" t="s">
        <v>378</v>
      </c>
      <c r="D52" s="374" t="s">
        <v>379</v>
      </c>
      <c r="E52" s="376"/>
      <c r="F52" s="378" t="s">
        <v>369</v>
      </c>
      <c r="G52" s="374" t="s">
        <v>408</v>
      </c>
      <c r="H52" s="379" t="s">
        <v>406</v>
      </c>
      <c r="I52" s="380" t="s">
        <v>409</v>
      </c>
      <c r="J52" s="378"/>
      <c r="K52" s="378"/>
      <c r="L52" s="376"/>
      <c r="M52" s="373"/>
      <c r="N52" s="373"/>
      <c r="O52" s="373"/>
      <c r="P52" s="373"/>
      <c r="Q52" s="373"/>
      <c r="R52" s="373"/>
      <c r="S52" s="373"/>
      <c r="T52" s="373"/>
      <c r="U52" s="373"/>
      <c r="V52" s="373"/>
      <c r="W52" s="373"/>
    </row>
    <row r="53" spans="1:23" s="366" customFormat="1" ht="63">
      <c r="A53" s="367" t="s">
        <v>463</v>
      </c>
      <c r="B53" s="394" t="s">
        <v>501</v>
      </c>
      <c r="C53" s="377" t="s">
        <v>378</v>
      </c>
      <c r="D53" s="374" t="s">
        <v>379</v>
      </c>
      <c r="E53" s="376"/>
      <c r="F53" s="378" t="s">
        <v>369</v>
      </c>
      <c r="G53" s="374" t="s">
        <v>474</v>
      </c>
      <c r="H53" s="379" t="s">
        <v>311</v>
      </c>
      <c r="I53" s="380" t="s">
        <v>410</v>
      </c>
      <c r="J53" s="378"/>
      <c r="K53" s="378"/>
      <c r="L53" s="376"/>
      <c r="M53" s="373"/>
      <c r="N53" s="373"/>
      <c r="O53" s="373"/>
      <c r="P53" s="373"/>
      <c r="Q53" s="373"/>
      <c r="R53" s="373"/>
      <c r="S53" s="373"/>
      <c r="T53" s="373"/>
      <c r="U53" s="373"/>
      <c r="V53" s="373"/>
      <c r="W53" s="373"/>
    </row>
    <row r="54" spans="1:23" s="366" customFormat="1" ht="105">
      <c r="A54" s="367" t="s">
        <v>461</v>
      </c>
      <c r="B54" s="394" t="s">
        <v>500</v>
      </c>
      <c r="C54" s="377" t="s">
        <v>411</v>
      </c>
      <c r="D54" s="376" t="s">
        <v>412</v>
      </c>
      <c r="E54" s="376"/>
      <c r="F54" s="378" t="s">
        <v>309</v>
      </c>
      <c r="G54" s="374" t="s">
        <v>413</v>
      </c>
      <c r="H54" s="379" t="s">
        <v>311</v>
      </c>
      <c r="I54" s="380" t="s">
        <v>489</v>
      </c>
      <c r="J54" s="378"/>
      <c r="K54" s="378"/>
      <c r="L54" s="376"/>
      <c r="M54" s="373"/>
      <c r="N54" s="373"/>
      <c r="O54" s="373"/>
      <c r="P54" s="373"/>
      <c r="Q54" s="373"/>
      <c r="R54" s="373"/>
      <c r="S54" s="373"/>
      <c r="T54" s="373"/>
      <c r="U54" s="373"/>
      <c r="V54" s="373"/>
      <c r="W54" s="373"/>
    </row>
    <row r="55" spans="1:23" s="366" customFormat="1" ht="84" customHeight="1">
      <c r="A55" s="367" t="s">
        <v>461</v>
      </c>
      <c r="B55" s="394" t="s">
        <v>500</v>
      </c>
      <c r="C55" s="377" t="s">
        <v>411</v>
      </c>
      <c r="D55" s="376" t="s">
        <v>412</v>
      </c>
      <c r="E55" s="376" t="s">
        <v>414</v>
      </c>
      <c r="F55" s="378" t="s">
        <v>309</v>
      </c>
      <c r="G55" s="374" t="s">
        <v>415</v>
      </c>
      <c r="H55" s="379" t="s">
        <v>311</v>
      </c>
      <c r="I55" s="380" t="s">
        <v>489</v>
      </c>
      <c r="J55" s="378"/>
      <c r="K55" s="378"/>
      <c r="L55" s="376"/>
      <c r="M55" s="373"/>
      <c r="N55" s="373"/>
      <c r="O55" s="373"/>
      <c r="P55" s="373"/>
      <c r="Q55" s="373"/>
      <c r="R55" s="373"/>
      <c r="S55" s="373"/>
      <c r="T55" s="373"/>
      <c r="U55" s="373"/>
      <c r="V55" s="373"/>
      <c r="W55" s="373"/>
    </row>
    <row r="56" spans="1:23" s="366" customFormat="1" ht="147">
      <c r="A56" s="367" t="s">
        <v>461</v>
      </c>
      <c r="B56" s="394" t="s">
        <v>500</v>
      </c>
      <c r="C56" s="377" t="s">
        <v>411</v>
      </c>
      <c r="D56" s="376" t="s">
        <v>412</v>
      </c>
      <c r="E56" s="376" t="s">
        <v>416</v>
      </c>
      <c r="F56" s="378" t="s">
        <v>309</v>
      </c>
      <c r="G56" s="374" t="s">
        <v>417</v>
      </c>
      <c r="H56" s="379" t="s">
        <v>311</v>
      </c>
      <c r="I56" s="380" t="s">
        <v>489</v>
      </c>
      <c r="J56" s="378"/>
      <c r="K56" s="378"/>
      <c r="L56" s="376"/>
      <c r="M56" s="373"/>
      <c r="N56" s="373"/>
      <c r="O56" s="373"/>
      <c r="P56" s="373"/>
      <c r="Q56" s="373"/>
      <c r="R56" s="373"/>
      <c r="S56" s="373"/>
      <c r="T56" s="373"/>
      <c r="U56" s="373"/>
      <c r="V56" s="373"/>
      <c r="W56" s="373"/>
    </row>
    <row r="57" spans="1:23" s="366" customFormat="1" ht="147" customHeight="1">
      <c r="A57" s="367" t="s">
        <v>461</v>
      </c>
      <c r="B57" s="394" t="s">
        <v>500</v>
      </c>
      <c r="C57" s="377" t="s">
        <v>411</v>
      </c>
      <c r="D57" s="376" t="s">
        <v>412</v>
      </c>
      <c r="E57" s="376"/>
      <c r="F57" s="378" t="s">
        <v>309</v>
      </c>
      <c r="G57" s="374" t="s">
        <v>418</v>
      </c>
      <c r="H57" s="379" t="s">
        <v>311</v>
      </c>
      <c r="I57" s="380" t="s">
        <v>489</v>
      </c>
      <c r="J57" s="378"/>
      <c r="K57" s="378"/>
      <c r="L57" s="376"/>
      <c r="M57" s="373"/>
      <c r="N57" s="373"/>
      <c r="O57" s="373"/>
      <c r="P57" s="373"/>
      <c r="Q57" s="373"/>
      <c r="R57" s="373"/>
      <c r="S57" s="373"/>
      <c r="T57" s="373"/>
      <c r="U57" s="373"/>
      <c r="V57" s="373"/>
      <c r="W57" s="373"/>
    </row>
    <row r="58" spans="1:23" s="366" customFormat="1" ht="147" customHeight="1">
      <c r="A58" s="367" t="s">
        <v>461</v>
      </c>
      <c r="B58" s="394" t="s">
        <v>500</v>
      </c>
      <c r="C58" s="377" t="s">
        <v>411</v>
      </c>
      <c r="D58" s="376" t="s">
        <v>412</v>
      </c>
      <c r="E58" s="376" t="s">
        <v>419</v>
      </c>
      <c r="F58" s="378" t="s">
        <v>309</v>
      </c>
      <c r="G58" s="374" t="s">
        <v>420</v>
      </c>
      <c r="H58" s="379" t="s">
        <v>316</v>
      </c>
      <c r="I58" s="380" t="s">
        <v>421</v>
      </c>
      <c r="J58" s="378"/>
      <c r="K58" s="378"/>
      <c r="L58" s="376"/>
      <c r="M58" s="373"/>
      <c r="N58" s="373"/>
      <c r="O58" s="373"/>
      <c r="P58" s="373"/>
      <c r="Q58" s="373"/>
      <c r="R58" s="373"/>
      <c r="S58" s="373"/>
      <c r="T58" s="373"/>
      <c r="U58" s="373"/>
      <c r="V58" s="373"/>
      <c r="W58" s="373"/>
    </row>
    <row r="59" spans="1:23" s="366" customFormat="1" ht="105">
      <c r="A59" s="367" t="s">
        <v>461</v>
      </c>
      <c r="B59" s="394" t="s">
        <v>500</v>
      </c>
      <c r="C59" s="377" t="s">
        <v>411</v>
      </c>
      <c r="D59" s="376" t="s">
        <v>412</v>
      </c>
      <c r="E59" s="376"/>
      <c r="F59" s="378" t="s">
        <v>309</v>
      </c>
      <c r="G59" s="374" t="s">
        <v>422</v>
      </c>
      <c r="H59" s="379" t="s">
        <v>307</v>
      </c>
      <c r="I59" s="380" t="s">
        <v>490</v>
      </c>
      <c r="J59" s="378"/>
      <c r="K59" s="378"/>
      <c r="L59" s="376"/>
      <c r="M59" s="373"/>
      <c r="N59" s="373"/>
      <c r="O59" s="373"/>
      <c r="P59" s="373"/>
      <c r="Q59" s="373"/>
      <c r="R59" s="373"/>
      <c r="S59" s="373"/>
      <c r="T59" s="373"/>
      <c r="U59" s="373"/>
      <c r="V59" s="373"/>
      <c r="W59" s="373"/>
    </row>
    <row r="60" spans="1:23" s="366" customFormat="1" ht="105">
      <c r="A60" s="367" t="s">
        <v>461</v>
      </c>
      <c r="B60" s="394" t="s">
        <v>500</v>
      </c>
      <c r="C60" s="377" t="s">
        <v>411</v>
      </c>
      <c r="D60" s="376" t="s">
        <v>412</v>
      </c>
      <c r="E60" s="376"/>
      <c r="F60" s="378" t="s">
        <v>309</v>
      </c>
      <c r="G60" s="374" t="s">
        <v>423</v>
      </c>
      <c r="H60" s="379" t="s">
        <v>307</v>
      </c>
      <c r="I60" s="380" t="s">
        <v>424</v>
      </c>
      <c r="J60" s="378"/>
      <c r="K60" s="378"/>
      <c r="L60" s="376"/>
      <c r="M60" s="373"/>
      <c r="N60" s="373"/>
      <c r="O60" s="373"/>
      <c r="P60" s="373"/>
      <c r="Q60" s="373"/>
      <c r="R60" s="373"/>
      <c r="S60" s="373"/>
      <c r="T60" s="373"/>
      <c r="U60" s="373"/>
      <c r="V60" s="373"/>
      <c r="W60" s="373"/>
    </row>
    <row r="61" spans="1:23" s="366" customFormat="1" ht="105">
      <c r="A61" s="367" t="s">
        <v>461</v>
      </c>
      <c r="B61" s="394" t="s">
        <v>500</v>
      </c>
      <c r="C61" s="377" t="s">
        <v>411</v>
      </c>
      <c r="D61" s="376" t="s">
        <v>412</v>
      </c>
      <c r="E61" s="376"/>
      <c r="F61" s="378" t="s">
        <v>309</v>
      </c>
      <c r="G61" s="374" t="s">
        <v>425</v>
      </c>
      <c r="H61" s="379" t="s">
        <v>311</v>
      </c>
      <c r="I61" s="380" t="s">
        <v>489</v>
      </c>
      <c r="J61" s="378"/>
      <c r="K61" s="378"/>
      <c r="L61" s="376"/>
      <c r="M61" s="373"/>
      <c r="N61" s="373"/>
      <c r="O61" s="373"/>
      <c r="P61" s="373"/>
      <c r="Q61" s="373"/>
      <c r="R61" s="373"/>
      <c r="S61" s="373"/>
      <c r="T61" s="373"/>
      <c r="U61" s="373"/>
      <c r="V61" s="373"/>
      <c r="W61" s="373"/>
    </row>
    <row r="62" spans="1:23" s="366" customFormat="1" ht="96.75" customHeight="1">
      <c r="A62" s="367" t="s">
        <v>461</v>
      </c>
      <c r="B62" s="394" t="s">
        <v>500</v>
      </c>
      <c r="C62" s="377" t="s">
        <v>411</v>
      </c>
      <c r="D62" s="376" t="s">
        <v>412</v>
      </c>
      <c r="E62" s="376"/>
      <c r="F62" s="378" t="s">
        <v>309</v>
      </c>
      <c r="G62" s="374" t="s">
        <v>426</v>
      </c>
      <c r="H62" s="379" t="s">
        <v>371</v>
      </c>
      <c r="I62" s="380" t="s">
        <v>489</v>
      </c>
      <c r="J62" s="378"/>
      <c r="K62" s="378"/>
      <c r="L62" s="376"/>
      <c r="M62" s="373"/>
      <c r="N62" s="373"/>
      <c r="O62" s="373"/>
      <c r="P62" s="373"/>
      <c r="Q62" s="373"/>
      <c r="R62" s="373"/>
      <c r="S62" s="373"/>
      <c r="T62" s="373"/>
      <c r="U62" s="373"/>
      <c r="V62" s="373"/>
      <c r="W62" s="373"/>
    </row>
    <row r="63" spans="1:23" s="366" customFormat="1" ht="105">
      <c r="A63" s="367" t="s">
        <v>452</v>
      </c>
      <c r="B63" s="394" t="s">
        <v>500</v>
      </c>
      <c r="C63" s="377" t="s">
        <v>411</v>
      </c>
      <c r="D63" s="376" t="s">
        <v>412</v>
      </c>
      <c r="E63" s="376"/>
      <c r="F63" s="378" t="s">
        <v>309</v>
      </c>
      <c r="G63" s="374" t="s">
        <v>427</v>
      </c>
      <c r="H63" s="379" t="s">
        <v>307</v>
      </c>
      <c r="I63" s="380" t="s">
        <v>489</v>
      </c>
      <c r="J63" s="378"/>
      <c r="K63" s="378"/>
      <c r="L63" s="376"/>
      <c r="M63" s="373"/>
      <c r="N63" s="373"/>
      <c r="O63" s="373"/>
      <c r="P63" s="373"/>
      <c r="Q63" s="373"/>
      <c r="R63" s="373"/>
      <c r="S63" s="373"/>
      <c r="T63" s="373"/>
      <c r="U63" s="373"/>
      <c r="V63" s="373"/>
      <c r="W63" s="373"/>
    </row>
    <row r="64" spans="1:23" s="366" customFormat="1" ht="189">
      <c r="A64" s="377" t="s">
        <v>459</v>
      </c>
      <c r="B64" s="396" t="s">
        <v>502</v>
      </c>
      <c r="C64" s="377" t="s">
        <v>428</v>
      </c>
      <c r="D64" s="374" t="s">
        <v>429</v>
      </c>
      <c r="E64" s="376" t="s">
        <v>430</v>
      </c>
      <c r="F64" s="378" t="s">
        <v>475</v>
      </c>
      <c r="G64" s="374" t="s">
        <v>476</v>
      </c>
      <c r="H64" s="379" t="s">
        <v>316</v>
      </c>
      <c r="I64" s="380" t="s">
        <v>477</v>
      </c>
      <c r="J64" s="378"/>
      <c r="K64" s="378"/>
      <c r="L64" s="376"/>
      <c r="M64" s="373"/>
      <c r="N64" s="373"/>
      <c r="O64" s="373"/>
      <c r="P64" s="373"/>
      <c r="Q64" s="373"/>
      <c r="R64" s="373"/>
      <c r="S64" s="373"/>
      <c r="T64" s="373"/>
      <c r="U64" s="373"/>
      <c r="V64" s="373"/>
      <c r="W64" s="373"/>
    </row>
    <row r="65" spans="1:23" s="366" customFormat="1" ht="147">
      <c r="A65" s="481" t="s">
        <v>460</v>
      </c>
      <c r="B65" s="482" t="s">
        <v>458</v>
      </c>
      <c r="C65" s="480" t="s">
        <v>431</v>
      </c>
      <c r="D65" s="480" t="s">
        <v>432</v>
      </c>
      <c r="E65" s="483"/>
      <c r="F65" s="484" t="s">
        <v>353</v>
      </c>
      <c r="G65" s="480" t="s">
        <v>472</v>
      </c>
      <c r="H65" s="485" t="s">
        <v>307</v>
      </c>
      <c r="I65" s="486" t="s">
        <v>433</v>
      </c>
      <c r="J65" s="484" t="s">
        <v>586</v>
      </c>
      <c r="K65" s="487" t="s">
        <v>587</v>
      </c>
      <c r="L65" s="488">
        <v>90000000</v>
      </c>
      <c r="M65" s="373"/>
      <c r="N65" s="373"/>
      <c r="O65" s="373"/>
      <c r="P65" s="373"/>
      <c r="Q65" s="373"/>
      <c r="R65" s="373"/>
      <c r="S65" s="373"/>
      <c r="T65" s="373"/>
      <c r="U65" s="373"/>
      <c r="V65" s="373"/>
      <c r="W65" s="373"/>
    </row>
    <row r="66" spans="1:23" s="366" customFormat="1" ht="147">
      <c r="A66" s="367" t="s">
        <v>460</v>
      </c>
      <c r="B66" s="394" t="s">
        <v>458</v>
      </c>
      <c r="C66" s="377" t="s">
        <v>431</v>
      </c>
      <c r="D66" s="374" t="s">
        <v>491</v>
      </c>
      <c r="E66" s="376" t="s">
        <v>434</v>
      </c>
      <c r="F66" s="378" t="s">
        <v>353</v>
      </c>
      <c r="G66" s="374" t="s">
        <v>396</v>
      </c>
      <c r="H66" s="379" t="s">
        <v>371</v>
      </c>
      <c r="I66" s="380" t="s">
        <v>492</v>
      </c>
      <c r="J66" s="378"/>
      <c r="K66" s="378"/>
      <c r="L66" s="376"/>
      <c r="M66" s="373"/>
      <c r="N66" s="373"/>
      <c r="O66" s="373"/>
      <c r="P66" s="373"/>
      <c r="Q66" s="373"/>
      <c r="R66" s="373"/>
      <c r="S66" s="373"/>
      <c r="T66" s="373"/>
      <c r="U66" s="373"/>
      <c r="V66" s="373"/>
      <c r="W66" s="373"/>
    </row>
    <row r="67" spans="1:23" s="373" customFormat="1" ht="21">
      <c r="B67" s="382"/>
      <c r="C67" s="381"/>
      <c r="F67" s="382"/>
      <c r="H67" s="383"/>
      <c r="I67" s="384"/>
      <c r="J67" s="382"/>
      <c r="K67" s="382"/>
    </row>
    <row r="68" spans="1:23" s="373" customFormat="1" ht="21">
      <c r="B68" s="382"/>
      <c r="C68" s="381"/>
      <c r="F68" s="382"/>
      <c r="H68" s="383"/>
      <c r="I68" s="384"/>
      <c r="J68" s="382"/>
      <c r="K68" s="382"/>
    </row>
    <row r="69" spans="1:23" s="373" customFormat="1" ht="21">
      <c r="A69" s="373" t="s">
        <v>453</v>
      </c>
      <c r="B69" s="382"/>
      <c r="C69" s="381"/>
      <c r="F69" s="382"/>
      <c r="H69" s="383"/>
      <c r="I69" s="384"/>
      <c r="J69" s="382"/>
      <c r="K69" s="382"/>
    </row>
    <row r="70" spans="1:23" s="373" customFormat="1" ht="21">
      <c r="A70" s="373" t="s">
        <v>465</v>
      </c>
      <c r="B70" s="382"/>
      <c r="C70" s="381"/>
      <c r="E70" s="395"/>
      <c r="F70" s="382"/>
      <c r="H70" s="383"/>
      <c r="I70" s="384"/>
      <c r="J70" s="382"/>
      <c r="K70" s="382"/>
    </row>
    <row r="71" spans="1:23" s="373" customFormat="1" ht="21">
      <c r="B71" s="382"/>
      <c r="C71" s="381"/>
      <c r="F71" s="382"/>
      <c r="H71" s="383"/>
      <c r="I71" s="384"/>
      <c r="J71" s="382"/>
      <c r="K71" s="382"/>
    </row>
    <row r="72" spans="1:23" s="373" customFormat="1" ht="21">
      <c r="B72" s="382"/>
      <c r="C72" s="381"/>
      <c r="F72" s="382"/>
      <c r="H72" s="383"/>
      <c r="I72" s="384"/>
      <c r="J72" s="382"/>
      <c r="K72" s="382"/>
    </row>
    <row r="73" spans="1:23" s="373" customFormat="1" ht="21">
      <c r="B73" s="382"/>
      <c r="C73" s="381"/>
      <c r="F73" s="382"/>
      <c r="H73" s="383"/>
      <c r="I73" s="384"/>
      <c r="J73" s="382"/>
      <c r="K73" s="382"/>
    </row>
    <row r="74" spans="1:23" s="373" customFormat="1" ht="21">
      <c r="B74" s="382"/>
      <c r="C74" s="381"/>
      <c r="F74" s="382"/>
      <c r="H74" s="383"/>
      <c r="I74" s="384"/>
      <c r="J74" s="382"/>
      <c r="K74" s="382"/>
    </row>
    <row r="75" spans="1:23" s="373" customFormat="1" ht="21">
      <c r="B75" s="382"/>
      <c r="C75" s="381"/>
      <c r="F75" s="382"/>
      <c r="H75" s="383"/>
      <c r="I75" s="384"/>
      <c r="J75" s="382"/>
      <c r="K75" s="382"/>
    </row>
    <row r="76" spans="1:23" s="373" customFormat="1" ht="21">
      <c r="B76" s="382"/>
      <c r="C76" s="381"/>
      <c r="F76" s="382"/>
      <c r="H76" s="383"/>
      <c r="I76" s="384"/>
      <c r="J76" s="382"/>
      <c r="K76" s="382"/>
    </row>
    <row r="77" spans="1:23" s="373" customFormat="1" ht="21">
      <c r="B77" s="382"/>
      <c r="C77" s="381"/>
      <c r="F77" s="382"/>
      <c r="H77" s="383"/>
      <c r="I77" s="384"/>
      <c r="J77" s="382"/>
      <c r="K77" s="382"/>
    </row>
    <row r="78" spans="1:23" s="373" customFormat="1" ht="21">
      <c r="B78" s="382"/>
      <c r="C78" s="381"/>
      <c r="F78" s="382"/>
      <c r="H78" s="383"/>
      <c r="I78" s="384"/>
      <c r="J78" s="382"/>
      <c r="K78" s="382"/>
    </row>
    <row r="79" spans="1:23" s="373" customFormat="1" ht="21">
      <c r="B79" s="382"/>
      <c r="C79" s="381"/>
      <c r="F79" s="382"/>
      <c r="H79" s="383"/>
      <c r="I79" s="384"/>
      <c r="J79" s="382"/>
      <c r="K79" s="382"/>
    </row>
    <row r="80" spans="1:23" s="373" customFormat="1" ht="21">
      <c r="B80" s="382"/>
      <c r="C80" s="381"/>
      <c r="F80" s="382"/>
      <c r="H80" s="383"/>
      <c r="I80" s="384"/>
      <c r="J80" s="382"/>
      <c r="K80" s="382"/>
    </row>
    <row r="81" spans="2:23" s="373" customFormat="1" ht="21">
      <c r="B81" s="382"/>
      <c r="C81" s="381"/>
      <c r="F81" s="382"/>
      <c r="H81" s="383"/>
      <c r="I81" s="384"/>
      <c r="J81" s="382"/>
      <c r="K81" s="382"/>
    </row>
    <row r="82" spans="2:23" s="373" customFormat="1" ht="21">
      <c r="B82" s="382"/>
      <c r="C82" s="381"/>
      <c r="F82" s="382"/>
      <c r="H82" s="383"/>
      <c r="I82" s="384"/>
      <c r="J82" s="382"/>
      <c r="K82" s="382"/>
    </row>
    <row r="83" spans="2:23" s="373" customFormat="1" ht="21">
      <c r="B83" s="382"/>
      <c r="C83" s="381"/>
      <c r="F83" s="382"/>
      <c r="H83" s="383"/>
      <c r="I83" s="384"/>
      <c r="J83" s="382"/>
      <c r="K83" s="382"/>
    </row>
    <row r="84" spans="2:23" s="373" customFormat="1" ht="21">
      <c r="B84" s="382"/>
      <c r="C84" s="381"/>
      <c r="F84" s="382"/>
      <c r="H84" s="383"/>
      <c r="I84" s="384"/>
      <c r="J84" s="382"/>
      <c r="K84" s="382"/>
    </row>
    <row r="85" spans="2:23" s="366" customFormat="1" ht="21">
      <c r="B85" s="386"/>
      <c r="C85" s="385"/>
      <c r="F85" s="386"/>
      <c r="H85" s="387"/>
      <c r="I85" s="388"/>
      <c r="J85" s="386"/>
      <c r="K85" s="386"/>
      <c r="M85" s="373"/>
      <c r="N85" s="373"/>
      <c r="O85" s="373"/>
      <c r="P85" s="373"/>
      <c r="Q85" s="373"/>
      <c r="R85" s="373"/>
      <c r="S85" s="373"/>
      <c r="T85" s="373"/>
      <c r="U85" s="373"/>
      <c r="V85" s="373"/>
      <c r="W85" s="373"/>
    </row>
    <row r="86" spans="2:23" s="373" customFormat="1" ht="21">
      <c r="B86" s="382"/>
      <c r="C86" s="381"/>
      <c r="F86" s="382"/>
      <c r="H86" s="383"/>
      <c r="I86" s="384"/>
      <c r="J86" s="382"/>
      <c r="K86" s="382"/>
    </row>
    <row r="87" spans="2:23" s="373" customFormat="1" ht="21">
      <c r="B87" s="382"/>
      <c r="C87" s="381"/>
      <c r="F87" s="382"/>
      <c r="H87" s="383"/>
      <c r="I87" s="384"/>
      <c r="J87" s="382"/>
      <c r="K87" s="382"/>
    </row>
    <row r="88" spans="2:23" s="373" customFormat="1" ht="21">
      <c r="B88" s="382"/>
      <c r="C88" s="381"/>
      <c r="F88" s="382"/>
      <c r="H88" s="383"/>
      <c r="I88" s="384"/>
      <c r="J88" s="382"/>
      <c r="K88" s="382"/>
    </row>
    <row r="89" spans="2:23" s="373" customFormat="1" ht="21">
      <c r="B89" s="382"/>
      <c r="C89" s="381"/>
      <c r="F89" s="382"/>
      <c r="H89" s="383"/>
      <c r="I89" s="384"/>
      <c r="J89" s="382"/>
      <c r="K89" s="382"/>
    </row>
    <row r="90" spans="2:23" s="373" customFormat="1" ht="21">
      <c r="B90" s="382"/>
      <c r="C90" s="381"/>
      <c r="F90" s="382"/>
      <c r="H90" s="383"/>
      <c r="I90" s="384"/>
      <c r="J90" s="382"/>
      <c r="K90" s="382"/>
    </row>
    <row r="91" spans="2:23" s="373" customFormat="1" ht="21">
      <c r="B91" s="382"/>
      <c r="C91" s="381"/>
      <c r="F91" s="382"/>
      <c r="H91" s="383"/>
      <c r="I91" s="384"/>
      <c r="J91" s="382"/>
      <c r="K91" s="382"/>
    </row>
    <row r="92" spans="2:23" s="373" customFormat="1" ht="21">
      <c r="B92" s="382"/>
      <c r="C92" s="381"/>
      <c r="F92" s="382"/>
      <c r="H92" s="383"/>
      <c r="I92" s="384"/>
      <c r="J92" s="382"/>
      <c r="K92" s="382"/>
    </row>
    <row r="93" spans="2:23" s="373" customFormat="1" ht="21">
      <c r="B93" s="382"/>
      <c r="C93" s="381"/>
      <c r="F93" s="382"/>
      <c r="H93" s="383"/>
      <c r="I93" s="384"/>
      <c r="J93" s="382"/>
      <c r="K93" s="382"/>
    </row>
    <row r="94" spans="2:23" s="373" customFormat="1" ht="21">
      <c r="B94" s="382"/>
      <c r="C94" s="381"/>
      <c r="F94" s="382"/>
      <c r="H94" s="383"/>
      <c r="I94" s="384"/>
      <c r="J94" s="382"/>
      <c r="K94" s="382"/>
    </row>
    <row r="95" spans="2:23" s="373" customFormat="1" ht="21">
      <c r="B95" s="382"/>
      <c r="C95" s="381"/>
      <c r="F95" s="382"/>
      <c r="H95" s="383"/>
      <c r="I95" s="384"/>
      <c r="J95" s="382"/>
      <c r="K95" s="382"/>
    </row>
    <row r="96" spans="2:23" s="373" customFormat="1" ht="21">
      <c r="B96" s="382"/>
      <c r="C96" s="381"/>
      <c r="F96" s="382"/>
      <c r="H96" s="383"/>
      <c r="I96" s="384"/>
      <c r="J96" s="382"/>
      <c r="K96" s="382"/>
    </row>
    <row r="97" spans="2:11" s="373" customFormat="1" ht="21">
      <c r="B97" s="382"/>
      <c r="C97" s="381"/>
      <c r="F97" s="382"/>
      <c r="H97" s="383"/>
      <c r="I97" s="384"/>
      <c r="J97" s="382"/>
      <c r="K97" s="382"/>
    </row>
    <row r="98" spans="2:11" s="373" customFormat="1" ht="21">
      <c r="B98" s="382"/>
      <c r="C98" s="381"/>
      <c r="F98" s="382"/>
      <c r="H98" s="383"/>
      <c r="I98" s="384"/>
      <c r="J98" s="382"/>
      <c r="K98" s="382"/>
    </row>
    <row r="99" spans="2:11" s="373" customFormat="1" ht="21">
      <c r="B99" s="382"/>
      <c r="C99" s="381"/>
      <c r="F99" s="382"/>
      <c r="H99" s="383"/>
      <c r="I99" s="384"/>
      <c r="J99" s="382"/>
      <c r="K99" s="382"/>
    </row>
    <row r="100" spans="2:11" s="373" customFormat="1" ht="21">
      <c r="B100" s="382"/>
      <c r="C100" s="381"/>
      <c r="F100" s="382"/>
      <c r="H100" s="383"/>
      <c r="I100" s="384"/>
      <c r="J100" s="382"/>
      <c r="K100" s="382"/>
    </row>
    <row r="101" spans="2:11" s="373" customFormat="1" ht="21">
      <c r="B101" s="382"/>
      <c r="C101" s="381"/>
      <c r="F101" s="382"/>
      <c r="H101" s="383"/>
      <c r="I101" s="384"/>
      <c r="J101" s="382"/>
      <c r="K101" s="382"/>
    </row>
    <row r="102" spans="2:11" s="373" customFormat="1" ht="21">
      <c r="B102" s="382"/>
      <c r="C102" s="381"/>
      <c r="F102" s="382"/>
      <c r="H102" s="383"/>
      <c r="I102" s="384"/>
      <c r="J102" s="382"/>
      <c r="K102" s="382"/>
    </row>
    <row r="103" spans="2:11" s="373" customFormat="1" ht="21">
      <c r="B103" s="382"/>
      <c r="C103" s="381"/>
      <c r="F103" s="382"/>
      <c r="H103" s="383"/>
      <c r="I103" s="384"/>
      <c r="J103" s="382"/>
      <c r="K103" s="382"/>
    </row>
    <row r="104" spans="2:11" s="373" customFormat="1" ht="21">
      <c r="B104" s="382"/>
      <c r="C104" s="381"/>
      <c r="F104" s="382"/>
      <c r="H104" s="383"/>
      <c r="I104" s="384"/>
      <c r="J104" s="382"/>
      <c r="K104" s="382"/>
    </row>
    <row r="105" spans="2:11" s="373" customFormat="1" ht="21">
      <c r="B105" s="382"/>
      <c r="C105" s="381"/>
      <c r="F105" s="382"/>
      <c r="H105" s="383"/>
      <c r="I105" s="384"/>
      <c r="J105" s="382"/>
      <c r="K105" s="382"/>
    </row>
    <row r="106" spans="2:11" s="373" customFormat="1" ht="21">
      <c r="B106" s="382"/>
      <c r="C106" s="381"/>
      <c r="F106" s="382"/>
      <c r="H106" s="383"/>
      <c r="I106" s="384"/>
      <c r="J106" s="382"/>
      <c r="K106" s="382"/>
    </row>
    <row r="107" spans="2:11" s="373" customFormat="1" ht="21">
      <c r="B107" s="382"/>
      <c r="C107" s="381"/>
      <c r="F107" s="382"/>
      <c r="H107" s="383"/>
      <c r="I107" s="384"/>
      <c r="J107" s="382"/>
      <c r="K107" s="382"/>
    </row>
    <row r="108" spans="2:11" s="373" customFormat="1" ht="21">
      <c r="B108" s="382"/>
      <c r="C108" s="381"/>
      <c r="F108" s="382"/>
      <c r="H108" s="383"/>
      <c r="I108" s="384"/>
      <c r="J108" s="382"/>
      <c r="K108" s="382"/>
    </row>
    <row r="109" spans="2:11" s="373" customFormat="1" ht="21">
      <c r="B109" s="382"/>
      <c r="C109" s="381"/>
      <c r="F109" s="382"/>
      <c r="H109" s="383"/>
      <c r="I109" s="384"/>
      <c r="J109" s="382"/>
      <c r="K109" s="382"/>
    </row>
    <row r="110" spans="2:11" s="373" customFormat="1" ht="21">
      <c r="B110" s="382"/>
      <c r="C110" s="381"/>
      <c r="F110" s="382"/>
      <c r="H110" s="383"/>
      <c r="I110" s="384"/>
      <c r="J110" s="382"/>
      <c r="K110" s="382"/>
    </row>
    <row r="111" spans="2:11" s="373" customFormat="1" ht="21">
      <c r="B111" s="382"/>
      <c r="C111" s="381"/>
      <c r="F111" s="382"/>
      <c r="H111" s="383"/>
      <c r="I111" s="384"/>
      <c r="J111" s="382"/>
      <c r="K111" s="382"/>
    </row>
    <row r="112" spans="2:11" s="373" customFormat="1" ht="21">
      <c r="B112" s="382"/>
      <c r="C112" s="381"/>
      <c r="F112" s="382"/>
      <c r="H112" s="383"/>
      <c r="I112" s="384"/>
      <c r="J112" s="382"/>
      <c r="K112" s="382"/>
    </row>
    <row r="113" spans="2:11" s="352" customFormat="1">
      <c r="B113" s="354"/>
      <c r="C113" s="353"/>
      <c r="F113" s="354"/>
      <c r="H113" s="355"/>
      <c r="I113" s="356"/>
      <c r="J113" s="354"/>
      <c r="K113" s="354"/>
    </row>
    <row r="114" spans="2:11" s="352" customFormat="1">
      <c r="B114" s="354"/>
      <c r="C114" s="353"/>
      <c r="F114" s="354"/>
      <c r="H114" s="355"/>
      <c r="I114" s="356"/>
      <c r="J114" s="354"/>
      <c r="K114" s="354"/>
    </row>
    <row r="115" spans="2:11" s="352" customFormat="1">
      <c r="B115" s="354"/>
      <c r="C115" s="353"/>
      <c r="F115" s="354"/>
      <c r="H115" s="355"/>
      <c r="I115" s="356"/>
      <c r="J115" s="354"/>
      <c r="K115" s="354"/>
    </row>
    <row r="116" spans="2:11" s="352" customFormat="1">
      <c r="B116" s="354"/>
      <c r="C116" s="353"/>
      <c r="F116" s="354"/>
      <c r="H116" s="355"/>
      <c r="I116" s="356"/>
      <c r="J116" s="354"/>
      <c r="K116" s="354"/>
    </row>
    <row r="117" spans="2:11" s="352" customFormat="1">
      <c r="B117" s="354"/>
      <c r="C117" s="353"/>
      <c r="F117" s="354"/>
      <c r="H117" s="355"/>
      <c r="I117" s="356"/>
      <c r="J117" s="354"/>
      <c r="K117" s="354"/>
    </row>
    <row r="118" spans="2:11" s="352" customFormat="1">
      <c r="B118" s="354"/>
      <c r="C118" s="353"/>
      <c r="F118" s="354"/>
      <c r="H118" s="355"/>
      <c r="I118" s="356"/>
      <c r="J118" s="354"/>
      <c r="K118" s="354"/>
    </row>
    <row r="119" spans="2:11" s="352" customFormat="1">
      <c r="B119" s="354"/>
      <c r="C119" s="353"/>
      <c r="F119" s="354"/>
      <c r="H119" s="355"/>
      <c r="I119" s="356"/>
      <c r="J119" s="354"/>
      <c r="K119" s="354"/>
    </row>
    <row r="120" spans="2:11" s="352" customFormat="1">
      <c r="B120" s="354"/>
      <c r="C120" s="353"/>
      <c r="F120" s="354"/>
      <c r="H120" s="355"/>
      <c r="I120" s="356"/>
      <c r="J120" s="354"/>
      <c r="K120" s="354"/>
    </row>
    <row r="121" spans="2:11" s="352" customFormat="1">
      <c r="B121" s="354"/>
      <c r="C121" s="353"/>
      <c r="F121" s="354"/>
      <c r="H121" s="355"/>
      <c r="I121" s="356"/>
      <c r="J121" s="354"/>
      <c r="K121" s="354"/>
    </row>
    <row r="122" spans="2:11" s="352" customFormat="1">
      <c r="B122" s="354"/>
      <c r="C122" s="353"/>
      <c r="F122" s="354"/>
      <c r="H122" s="355"/>
      <c r="I122" s="356"/>
      <c r="J122" s="354"/>
      <c r="K122" s="354"/>
    </row>
    <row r="123" spans="2:11" s="352" customFormat="1">
      <c r="B123" s="354"/>
      <c r="C123" s="353"/>
      <c r="F123" s="354"/>
      <c r="H123" s="355"/>
      <c r="I123" s="356"/>
      <c r="J123" s="354"/>
      <c r="K123" s="354"/>
    </row>
    <row r="124" spans="2:11" s="352" customFormat="1">
      <c r="B124" s="354"/>
      <c r="C124" s="353"/>
      <c r="F124" s="354"/>
      <c r="H124" s="355"/>
      <c r="I124" s="356"/>
      <c r="J124" s="354"/>
      <c r="K124" s="354"/>
    </row>
    <row r="125" spans="2:11" s="352" customFormat="1">
      <c r="B125" s="354"/>
      <c r="C125" s="353"/>
      <c r="F125" s="354"/>
      <c r="H125" s="355"/>
      <c r="I125" s="356"/>
      <c r="J125" s="354"/>
      <c r="K125" s="354"/>
    </row>
    <row r="126" spans="2:11" s="352" customFormat="1">
      <c r="B126" s="354"/>
      <c r="C126" s="353"/>
      <c r="F126" s="354"/>
      <c r="H126" s="355"/>
      <c r="I126" s="356"/>
      <c r="J126" s="354"/>
      <c r="K126" s="354"/>
    </row>
    <row r="127" spans="2:11" s="352" customFormat="1">
      <c r="B127" s="354"/>
      <c r="C127" s="353"/>
      <c r="F127" s="354"/>
      <c r="H127" s="355"/>
      <c r="I127" s="356"/>
      <c r="J127" s="354"/>
      <c r="K127" s="354"/>
    </row>
    <row r="128" spans="2:11" s="352" customFormat="1">
      <c r="B128" s="354"/>
      <c r="C128" s="353"/>
      <c r="F128" s="354"/>
      <c r="H128" s="355"/>
      <c r="I128" s="356"/>
      <c r="J128" s="354"/>
      <c r="K128" s="354"/>
    </row>
    <row r="129" spans="2:11" s="352" customFormat="1">
      <c r="B129" s="354"/>
      <c r="C129" s="353"/>
      <c r="F129" s="354"/>
      <c r="H129" s="355"/>
      <c r="I129" s="356"/>
      <c r="J129" s="354"/>
      <c r="K129" s="354"/>
    </row>
    <row r="130" spans="2:11" s="352" customFormat="1">
      <c r="B130" s="354"/>
      <c r="C130" s="353"/>
      <c r="F130" s="354"/>
      <c r="H130" s="355"/>
      <c r="I130" s="356"/>
      <c r="J130" s="354"/>
      <c r="K130" s="354"/>
    </row>
    <row r="131" spans="2:11" s="352" customFormat="1">
      <c r="B131" s="354"/>
      <c r="C131" s="353"/>
      <c r="F131" s="354"/>
      <c r="H131" s="355"/>
      <c r="I131" s="356"/>
      <c r="J131" s="354"/>
      <c r="K131" s="354"/>
    </row>
    <row r="132" spans="2:11" s="352" customFormat="1">
      <c r="B132" s="354"/>
      <c r="C132" s="353"/>
      <c r="F132" s="354"/>
      <c r="H132" s="355"/>
      <c r="I132" s="356"/>
      <c r="J132" s="354"/>
      <c r="K132" s="354"/>
    </row>
    <row r="133" spans="2:11" s="352" customFormat="1">
      <c r="B133" s="354"/>
      <c r="C133" s="353"/>
      <c r="F133" s="354"/>
      <c r="H133" s="355"/>
      <c r="I133" s="356"/>
      <c r="J133" s="354"/>
      <c r="K133" s="354"/>
    </row>
    <row r="134" spans="2:11" s="352" customFormat="1">
      <c r="B134" s="354"/>
      <c r="C134" s="353"/>
      <c r="F134" s="354"/>
      <c r="H134" s="355"/>
      <c r="I134" s="356"/>
      <c r="J134" s="354"/>
      <c r="K134" s="354"/>
    </row>
    <row r="135" spans="2:11" s="352" customFormat="1">
      <c r="B135" s="354"/>
      <c r="C135" s="353"/>
      <c r="F135" s="354"/>
      <c r="H135" s="355"/>
      <c r="I135" s="356"/>
      <c r="J135" s="354"/>
      <c r="K135" s="354"/>
    </row>
    <row r="136" spans="2:11" s="352" customFormat="1">
      <c r="B136" s="354"/>
      <c r="C136" s="353"/>
      <c r="F136" s="354"/>
      <c r="H136" s="355"/>
      <c r="I136" s="356"/>
      <c r="J136" s="354"/>
      <c r="K136" s="354"/>
    </row>
    <row r="137" spans="2:11" s="352" customFormat="1">
      <c r="B137" s="354"/>
      <c r="C137" s="353"/>
      <c r="F137" s="354"/>
      <c r="H137" s="355"/>
      <c r="I137" s="356"/>
      <c r="J137" s="354"/>
      <c r="K137" s="354"/>
    </row>
    <row r="138" spans="2:11" s="352" customFormat="1">
      <c r="B138" s="354"/>
      <c r="C138" s="353"/>
      <c r="F138" s="354"/>
      <c r="H138" s="355"/>
      <c r="I138" s="356"/>
      <c r="J138" s="354"/>
      <c r="K138" s="354"/>
    </row>
    <row r="139" spans="2:11" s="352" customFormat="1">
      <c r="B139" s="354"/>
      <c r="C139" s="353"/>
      <c r="F139" s="354"/>
      <c r="H139" s="355"/>
      <c r="I139" s="356"/>
      <c r="J139" s="354"/>
      <c r="K139" s="354"/>
    </row>
    <row r="140" spans="2:11" s="352" customFormat="1">
      <c r="B140" s="354"/>
      <c r="C140" s="353"/>
      <c r="F140" s="354"/>
      <c r="H140" s="355"/>
      <c r="I140" s="356"/>
      <c r="J140" s="354"/>
      <c r="K140" s="354"/>
    </row>
    <row r="141" spans="2:11" s="352" customFormat="1">
      <c r="B141" s="354"/>
      <c r="C141" s="353"/>
      <c r="F141" s="354"/>
      <c r="H141" s="355"/>
      <c r="I141" s="356"/>
      <c r="J141" s="354"/>
      <c r="K141" s="354"/>
    </row>
    <row r="142" spans="2:11" s="352" customFormat="1">
      <c r="B142" s="354"/>
      <c r="C142" s="353"/>
      <c r="F142" s="354"/>
      <c r="H142" s="355"/>
      <c r="I142" s="356"/>
      <c r="J142" s="354"/>
      <c r="K142" s="354"/>
    </row>
    <row r="143" spans="2:11" s="352" customFormat="1">
      <c r="B143" s="354"/>
      <c r="C143" s="353"/>
      <c r="F143" s="354"/>
      <c r="H143" s="355"/>
      <c r="I143" s="356"/>
      <c r="J143" s="354"/>
      <c r="K143" s="354"/>
    </row>
    <row r="144" spans="2:11" s="352" customFormat="1">
      <c r="B144" s="354"/>
      <c r="C144" s="353"/>
      <c r="F144" s="354"/>
      <c r="H144" s="355"/>
      <c r="I144" s="356"/>
      <c r="J144" s="354"/>
      <c r="K144" s="354"/>
    </row>
    <row r="145" spans="2:11" s="352" customFormat="1">
      <c r="B145" s="354"/>
      <c r="C145" s="353"/>
      <c r="F145" s="354"/>
      <c r="H145" s="355"/>
      <c r="I145" s="356"/>
      <c r="J145" s="354"/>
      <c r="K145" s="354"/>
    </row>
    <row r="146" spans="2:11" s="352" customFormat="1">
      <c r="B146" s="354"/>
      <c r="C146" s="353"/>
      <c r="F146" s="354"/>
      <c r="H146" s="355"/>
      <c r="I146" s="356"/>
      <c r="J146" s="354"/>
      <c r="K146" s="354"/>
    </row>
    <row r="147" spans="2:11" s="352" customFormat="1">
      <c r="B147" s="354"/>
      <c r="C147" s="353"/>
      <c r="F147" s="354"/>
      <c r="H147" s="355"/>
      <c r="I147" s="356"/>
      <c r="J147" s="354"/>
      <c r="K147" s="354"/>
    </row>
    <row r="148" spans="2:11" s="352" customFormat="1">
      <c r="B148" s="354"/>
      <c r="C148" s="353"/>
      <c r="F148" s="354"/>
      <c r="H148" s="355"/>
      <c r="I148" s="356"/>
      <c r="J148" s="354"/>
      <c r="K148" s="354"/>
    </row>
    <row r="149" spans="2:11" s="352" customFormat="1">
      <c r="B149" s="354"/>
      <c r="C149" s="353"/>
      <c r="F149" s="354"/>
      <c r="H149" s="355"/>
      <c r="I149" s="356"/>
      <c r="J149" s="354"/>
      <c r="K149" s="354"/>
    </row>
    <row r="150" spans="2:11" s="352" customFormat="1">
      <c r="B150" s="354"/>
      <c r="C150" s="353"/>
      <c r="F150" s="354"/>
      <c r="H150" s="355"/>
      <c r="I150" s="356"/>
      <c r="J150" s="354"/>
      <c r="K150" s="354"/>
    </row>
    <row r="151" spans="2:11" s="352" customFormat="1">
      <c r="B151" s="354"/>
      <c r="C151" s="353"/>
      <c r="F151" s="354"/>
      <c r="H151" s="355"/>
      <c r="I151" s="356"/>
      <c r="J151" s="354"/>
      <c r="K151" s="354"/>
    </row>
    <row r="152" spans="2:11" s="352" customFormat="1">
      <c r="B152" s="354"/>
      <c r="C152" s="353"/>
      <c r="F152" s="354"/>
      <c r="H152" s="355"/>
      <c r="I152" s="356"/>
      <c r="J152" s="354"/>
      <c r="K152" s="354"/>
    </row>
    <row r="153" spans="2:11" s="352" customFormat="1">
      <c r="B153" s="354"/>
      <c r="C153" s="353"/>
      <c r="F153" s="354"/>
      <c r="H153" s="355"/>
      <c r="I153" s="356"/>
      <c r="J153" s="354"/>
      <c r="K153" s="354"/>
    </row>
    <row r="154" spans="2:11" s="352" customFormat="1">
      <c r="B154" s="354"/>
      <c r="C154" s="353"/>
      <c r="F154" s="354"/>
      <c r="H154" s="355"/>
      <c r="I154" s="356"/>
      <c r="J154" s="354"/>
      <c r="K154" s="354"/>
    </row>
    <row r="155" spans="2:11" s="352" customFormat="1">
      <c r="B155" s="354"/>
      <c r="C155" s="353"/>
      <c r="F155" s="354"/>
      <c r="H155" s="355"/>
      <c r="I155" s="356"/>
      <c r="J155" s="354"/>
      <c r="K155" s="354"/>
    </row>
    <row r="156" spans="2:11" s="352" customFormat="1">
      <c r="B156" s="354"/>
      <c r="C156" s="353"/>
      <c r="F156" s="354"/>
      <c r="H156" s="355"/>
      <c r="I156" s="356"/>
      <c r="J156" s="354"/>
      <c r="K156" s="354"/>
    </row>
    <row r="157" spans="2:11" s="352" customFormat="1">
      <c r="B157" s="354"/>
      <c r="C157" s="353"/>
      <c r="F157" s="354"/>
      <c r="H157" s="355"/>
      <c r="I157" s="356"/>
      <c r="J157" s="354"/>
      <c r="K157" s="354"/>
    </row>
    <row r="158" spans="2:11" s="352" customFormat="1">
      <c r="B158" s="354"/>
      <c r="C158" s="353"/>
      <c r="F158" s="354"/>
      <c r="H158" s="355"/>
      <c r="I158" s="356"/>
      <c r="J158" s="354"/>
      <c r="K158" s="354"/>
    </row>
    <row r="159" spans="2:11" s="352" customFormat="1">
      <c r="B159" s="354"/>
      <c r="C159" s="353"/>
      <c r="F159" s="354"/>
      <c r="H159" s="355"/>
      <c r="I159" s="356"/>
      <c r="J159" s="354"/>
      <c r="K159" s="354"/>
    </row>
    <row r="160" spans="2:11" s="352" customFormat="1">
      <c r="B160" s="354"/>
      <c r="C160" s="353"/>
      <c r="F160" s="354"/>
      <c r="H160" s="355"/>
      <c r="I160" s="356"/>
      <c r="J160" s="354"/>
      <c r="K160" s="354"/>
    </row>
    <row r="161" spans="2:11" s="352" customFormat="1">
      <c r="B161" s="354"/>
      <c r="C161" s="353"/>
      <c r="F161" s="354"/>
      <c r="H161" s="355"/>
      <c r="I161" s="356"/>
      <c r="J161" s="354"/>
      <c r="K161" s="354"/>
    </row>
    <row r="162" spans="2:11" s="352" customFormat="1">
      <c r="B162" s="354"/>
      <c r="C162" s="353"/>
      <c r="F162" s="354"/>
      <c r="H162" s="355"/>
      <c r="I162" s="356"/>
      <c r="J162" s="354"/>
      <c r="K162" s="354"/>
    </row>
    <row r="163" spans="2:11" s="352" customFormat="1">
      <c r="B163" s="354"/>
      <c r="C163" s="353"/>
      <c r="F163" s="354"/>
      <c r="H163" s="355"/>
      <c r="I163" s="356"/>
      <c r="J163" s="354"/>
      <c r="K163" s="354"/>
    </row>
    <row r="164" spans="2:11" s="352" customFormat="1">
      <c r="B164" s="354"/>
      <c r="C164" s="353"/>
      <c r="F164" s="354"/>
      <c r="H164" s="355"/>
      <c r="I164" s="356"/>
      <c r="J164" s="354"/>
      <c r="K164" s="354"/>
    </row>
    <row r="165" spans="2:11" s="352" customFormat="1">
      <c r="B165" s="354"/>
      <c r="C165" s="353"/>
      <c r="F165" s="354"/>
      <c r="H165" s="355"/>
      <c r="I165" s="356"/>
      <c r="J165" s="354"/>
      <c r="K165" s="354"/>
    </row>
    <row r="166" spans="2:11" s="352" customFormat="1">
      <c r="B166" s="354"/>
      <c r="C166" s="353"/>
      <c r="F166" s="354"/>
      <c r="H166" s="355"/>
      <c r="I166" s="356"/>
      <c r="J166" s="354"/>
      <c r="K166" s="354"/>
    </row>
    <row r="167" spans="2:11" s="352" customFormat="1">
      <c r="B167" s="354"/>
      <c r="C167" s="353"/>
      <c r="F167" s="354"/>
      <c r="H167" s="355"/>
      <c r="I167" s="356"/>
      <c r="J167" s="354"/>
      <c r="K167" s="354"/>
    </row>
    <row r="168" spans="2:11" s="352" customFormat="1">
      <c r="B168" s="354"/>
      <c r="C168" s="353"/>
      <c r="F168" s="354"/>
      <c r="H168" s="355"/>
      <c r="I168" s="356"/>
      <c r="J168" s="354"/>
      <c r="K168" s="354"/>
    </row>
    <row r="169" spans="2:11" s="352" customFormat="1">
      <c r="B169" s="354"/>
      <c r="C169" s="353"/>
      <c r="F169" s="354"/>
      <c r="H169" s="355"/>
      <c r="I169" s="356"/>
      <c r="J169" s="354"/>
      <c r="K169" s="354"/>
    </row>
    <row r="170" spans="2:11" s="352" customFormat="1">
      <c r="B170" s="354"/>
      <c r="C170" s="353"/>
      <c r="F170" s="354"/>
      <c r="H170" s="355"/>
      <c r="I170" s="356"/>
      <c r="J170" s="354"/>
      <c r="K170" s="354"/>
    </row>
    <row r="171" spans="2:11" s="352" customFormat="1">
      <c r="B171" s="354"/>
      <c r="C171" s="353"/>
      <c r="F171" s="354"/>
      <c r="H171" s="355"/>
      <c r="I171" s="356"/>
      <c r="J171" s="354"/>
      <c r="K171" s="354"/>
    </row>
    <row r="172" spans="2:11" s="352" customFormat="1">
      <c r="B172" s="354"/>
      <c r="C172" s="353"/>
      <c r="F172" s="354"/>
      <c r="H172" s="355"/>
      <c r="I172" s="356"/>
      <c r="J172" s="354"/>
      <c r="K172" s="354"/>
    </row>
    <row r="173" spans="2:11" s="352" customFormat="1">
      <c r="B173" s="354"/>
      <c r="C173" s="353"/>
      <c r="F173" s="354"/>
      <c r="H173" s="355"/>
      <c r="I173" s="356"/>
      <c r="J173" s="354"/>
      <c r="K173" s="354"/>
    </row>
    <row r="174" spans="2:11" s="352" customFormat="1">
      <c r="B174" s="354"/>
      <c r="C174" s="353"/>
      <c r="F174" s="354"/>
      <c r="H174" s="355"/>
      <c r="I174" s="356"/>
      <c r="J174" s="354"/>
      <c r="K174" s="354"/>
    </row>
    <row r="175" spans="2:11" s="352" customFormat="1">
      <c r="B175" s="354"/>
      <c r="C175" s="353"/>
      <c r="F175" s="354"/>
      <c r="H175" s="355"/>
      <c r="I175" s="356"/>
      <c r="J175" s="354"/>
      <c r="K175" s="354"/>
    </row>
    <row r="176" spans="2:11" s="352" customFormat="1">
      <c r="B176" s="354"/>
      <c r="C176" s="353"/>
      <c r="F176" s="354"/>
      <c r="H176" s="355"/>
      <c r="I176" s="356"/>
      <c r="J176" s="354"/>
      <c r="K176" s="354"/>
    </row>
    <row r="177" spans="2:11" s="352" customFormat="1">
      <c r="B177" s="354"/>
      <c r="C177" s="353"/>
      <c r="F177" s="354"/>
      <c r="H177" s="355"/>
      <c r="I177" s="356"/>
      <c r="J177" s="354"/>
      <c r="K177" s="354"/>
    </row>
    <row r="178" spans="2:11" s="352" customFormat="1">
      <c r="B178" s="354"/>
      <c r="C178" s="353"/>
      <c r="F178" s="354"/>
      <c r="H178" s="355"/>
      <c r="I178" s="356"/>
      <c r="J178" s="354"/>
      <c r="K178" s="354"/>
    </row>
    <row r="179" spans="2:11" s="352" customFormat="1">
      <c r="B179" s="354"/>
      <c r="C179" s="353"/>
      <c r="F179" s="354"/>
      <c r="H179" s="355"/>
      <c r="I179" s="356"/>
      <c r="J179" s="354"/>
      <c r="K179" s="354"/>
    </row>
    <row r="180" spans="2:11" s="352" customFormat="1">
      <c r="B180" s="354"/>
      <c r="C180" s="353"/>
      <c r="F180" s="354"/>
      <c r="H180" s="355"/>
      <c r="I180" s="356"/>
      <c r="J180" s="354"/>
      <c r="K180" s="354"/>
    </row>
    <row r="181" spans="2:11" s="352" customFormat="1">
      <c r="B181" s="354"/>
      <c r="C181" s="353"/>
      <c r="F181" s="354"/>
      <c r="H181" s="355"/>
      <c r="I181" s="356"/>
      <c r="J181" s="354"/>
      <c r="K181" s="354"/>
    </row>
    <row r="182" spans="2:11" s="352" customFormat="1">
      <c r="B182" s="354"/>
      <c r="C182" s="353"/>
      <c r="F182" s="354"/>
      <c r="H182" s="355"/>
      <c r="I182" s="356"/>
      <c r="J182" s="354"/>
      <c r="K182" s="354"/>
    </row>
    <row r="183" spans="2:11" s="352" customFormat="1">
      <c r="B183" s="354"/>
      <c r="C183" s="353"/>
      <c r="F183" s="354"/>
      <c r="H183" s="355"/>
      <c r="I183" s="356"/>
      <c r="J183" s="354"/>
      <c r="K183" s="354"/>
    </row>
    <row r="184" spans="2:11" s="352" customFormat="1">
      <c r="B184" s="354"/>
      <c r="C184" s="353"/>
      <c r="F184" s="354"/>
      <c r="H184" s="355"/>
      <c r="I184" s="356"/>
      <c r="J184" s="354"/>
      <c r="K184" s="354"/>
    </row>
    <row r="185" spans="2:11" s="352" customFormat="1">
      <c r="B185" s="354"/>
      <c r="C185" s="353"/>
      <c r="F185" s="354"/>
      <c r="H185" s="355"/>
      <c r="I185" s="356"/>
      <c r="J185" s="354"/>
      <c r="K185" s="354"/>
    </row>
    <row r="186" spans="2:11" s="352" customFormat="1">
      <c r="B186" s="354"/>
      <c r="C186" s="353"/>
      <c r="F186" s="354"/>
      <c r="H186" s="355"/>
      <c r="I186" s="356"/>
      <c r="J186" s="354"/>
      <c r="K186" s="354"/>
    </row>
    <row r="187" spans="2:11" s="352" customFormat="1">
      <c r="B187" s="354"/>
      <c r="C187" s="353"/>
      <c r="F187" s="354"/>
      <c r="H187" s="355"/>
      <c r="I187" s="356"/>
      <c r="J187" s="354"/>
      <c r="K187" s="354"/>
    </row>
    <row r="188" spans="2:11" s="352" customFormat="1">
      <c r="B188" s="354"/>
      <c r="C188" s="353"/>
      <c r="F188" s="354"/>
      <c r="H188" s="355"/>
      <c r="I188" s="356"/>
      <c r="J188" s="354"/>
      <c r="K188" s="354"/>
    </row>
    <row r="189" spans="2:11" s="352" customFormat="1">
      <c r="B189" s="354"/>
      <c r="C189" s="353"/>
      <c r="F189" s="354"/>
      <c r="H189" s="355"/>
      <c r="I189" s="356"/>
      <c r="J189" s="354"/>
      <c r="K189" s="354"/>
    </row>
    <row r="190" spans="2:11" s="352" customFormat="1">
      <c r="B190" s="354"/>
      <c r="C190" s="353"/>
      <c r="F190" s="354"/>
      <c r="H190" s="355"/>
      <c r="I190" s="356"/>
      <c r="J190" s="354"/>
      <c r="K190" s="354"/>
    </row>
    <row r="191" spans="2:11" s="352" customFormat="1">
      <c r="B191" s="354"/>
      <c r="C191" s="353"/>
      <c r="F191" s="354"/>
      <c r="H191" s="355"/>
      <c r="I191" s="356"/>
      <c r="J191" s="354"/>
      <c r="K191" s="354"/>
    </row>
    <row r="192" spans="2:11" s="352" customFormat="1">
      <c r="B192" s="354"/>
      <c r="C192" s="353"/>
      <c r="F192" s="354"/>
      <c r="H192" s="355"/>
      <c r="I192" s="356"/>
      <c r="J192" s="354"/>
      <c r="K192" s="354"/>
    </row>
    <row r="193" spans="2:11" s="352" customFormat="1">
      <c r="B193" s="354"/>
      <c r="C193" s="353"/>
      <c r="F193" s="354"/>
      <c r="H193" s="355"/>
      <c r="I193" s="356"/>
      <c r="J193" s="354"/>
      <c r="K193" s="354"/>
    </row>
    <row r="194" spans="2:11" s="352" customFormat="1">
      <c r="B194" s="354"/>
      <c r="C194" s="353"/>
      <c r="F194" s="354"/>
      <c r="H194" s="355"/>
      <c r="I194" s="356"/>
      <c r="J194" s="354"/>
      <c r="K194" s="354"/>
    </row>
    <row r="195" spans="2:11" s="352" customFormat="1">
      <c r="B195" s="354"/>
      <c r="C195" s="353"/>
      <c r="F195" s="354"/>
      <c r="H195" s="355"/>
      <c r="I195" s="356"/>
      <c r="J195" s="354"/>
      <c r="K195" s="354"/>
    </row>
    <row r="196" spans="2:11" s="352" customFormat="1">
      <c r="B196" s="354"/>
      <c r="C196" s="353"/>
      <c r="F196" s="354"/>
      <c r="H196" s="355"/>
      <c r="I196" s="356"/>
      <c r="J196" s="354"/>
      <c r="K196" s="354"/>
    </row>
    <row r="197" spans="2:11" s="352" customFormat="1">
      <c r="B197" s="354"/>
      <c r="C197" s="353"/>
      <c r="F197" s="354"/>
      <c r="H197" s="355"/>
      <c r="I197" s="356"/>
      <c r="J197" s="354"/>
      <c r="K197" s="354"/>
    </row>
    <row r="198" spans="2:11" s="352" customFormat="1">
      <c r="B198" s="354"/>
      <c r="C198" s="353"/>
      <c r="F198" s="354"/>
      <c r="H198" s="355"/>
      <c r="I198" s="356"/>
      <c r="J198" s="354"/>
      <c r="K198" s="354"/>
    </row>
    <row r="199" spans="2:11" s="352" customFormat="1">
      <c r="B199" s="354"/>
      <c r="C199" s="353"/>
      <c r="F199" s="354"/>
      <c r="H199" s="355"/>
      <c r="I199" s="356"/>
      <c r="J199" s="354"/>
      <c r="K199" s="354"/>
    </row>
    <row r="200" spans="2:11" s="352" customFormat="1">
      <c r="B200" s="354"/>
      <c r="C200" s="353"/>
      <c r="F200" s="354"/>
      <c r="H200" s="355"/>
      <c r="I200" s="356"/>
      <c r="J200" s="354"/>
      <c r="K200" s="354"/>
    </row>
    <row r="201" spans="2:11" s="352" customFormat="1">
      <c r="B201" s="354"/>
      <c r="C201" s="353"/>
      <c r="F201" s="354"/>
      <c r="H201" s="355"/>
      <c r="I201" s="356"/>
      <c r="J201" s="354"/>
      <c r="K201" s="354"/>
    </row>
    <row r="202" spans="2:11" s="352" customFormat="1">
      <c r="B202" s="354"/>
      <c r="C202" s="353"/>
      <c r="F202" s="354"/>
      <c r="H202" s="355"/>
      <c r="I202" s="356"/>
      <c r="J202" s="354"/>
      <c r="K202" s="354"/>
    </row>
    <row r="203" spans="2:11" s="352" customFormat="1">
      <c r="B203" s="354"/>
      <c r="C203" s="353"/>
      <c r="F203" s="354"/>
      <c r="H203" s="355"/>
      <c r="I203" s="356"/>
      <c r="J203" s="354"/>
      <c r="K203" s="354"/>
    </row>
    <row r="204" spans="2:11" s="352" customFormat="1">
      <c r="B204" s="354"/>
      <c r="C204" s="353"/>
      <c r="F204" s="354"/>
      <c r="H204" s="355"/>
      <c r="I204" s="356"/>
      <c r="J204" s="354"/>
      <c r="K204" s="354"/>
    </row>
    <row r="205" spans="2:11" s="352" customFormat="1">
      <c r="B205" s="354"/>
      <c r="C205" s="353"/>
      <c r="F205" s="354"/>
      <c r="H205" s="355"/>
      <c r="I205" s="356"/>
      <c r="J205" s="354"/>
      <c r="K205" s="354"/>
    </row>
    <row r="206" spans="2:11" s="352" customFormat="1">
      <c r="B206" s="354"/>
      <c r="C206" s="353"/>
      <c r="F206" s="354"/>
      <c r="H206" s="355"/>
      <c r="I206" s="356"/>
      <c r="J206" s="354"/>
      <c r="K206" s="354"/>
    </row>
    <row r="207" spans="2:11" s="352" customFormat="1">
      <c r="B207" s="354"/>
      <c r="C207" s="353"/>
      <c r="F207" s="354"/>
      <c r="H207" s="355"/>
      <c r="I207" s="356"/>
      <c r="J207" s="354"/>
      <c r="K207" s="354"/>
    </row>
    <row r="208" spans="2:11" s="352" customFormat="1">
      <c r="B208" s="354"/>
      <c r="C208" s="353"/>
      <c r="F208" s="354"/>
      <c r="H208" s="355"/>
      <c r="I208" s="356"/>
      <c r="J208" s="354"/>
      <c r="K208" s="354"/>
    </row>
    <row r="209" spans="2:11" s="352" customFormat="1">
      <c r="B209" s="354"/>
      <c r="C209" s="353"/>
      <c r="F209" s="354"/>
      <c r="H209" s="355"/>
      <c r="I209" s="356"/>
      <c r="J209" s="354"/>
      <c r="K209" s="354"/>
    </row>
    <row r="210" spans="2:11" s="352" customFormat="1">
      <c r="B210" s="354"/>
      <c r="C210" s="353"/>
      <c r="F210" s="354"/>
      <c r="H210" s="355"/>
      <c r="I210" s="356"/>
      <c r="J210" s="354"/>
      <c r="K210" s="354"/>
    </row>
    <row r="211" spans="2:11" s="352" customFormat="1">
      <c r="B211" s="354"/>
      <c r="C211" s="353"/>
      <c r="F211" s="354"/>
      <c r="H211" s="355"/>
      <c r="I211" s="356"/>
      <c r="J211" s="354"/>
      <c r="K211" s="354"/>
    </row>
    <row r="212" spans="2:11" s="352" customFormat="1">
      <c r="B212" s="354"/>
      <c r="C212" s="353"/>
      <c r="F212" s="354"/>
      <c r="H212" s="355"/>
      <c r="I212" s="356"/>
      <c r="J212" s="354"/>
      <c r="K212" s="354"/>
    </row>
    <row r="213" spans="2:11" s="352" customFormat="1">
      <c r="B213" s="354"/>
      <c r="C213" s="353"/>
      <c r="F213" s="354"/>
      <c r="H213" s="355"/>
      <c r="I213" s="356"/>
      <c r="J213" s="354"/>
      <c r="K213" s="354"/>
    </row>
    <row r="214" spans="2:11" s="352" customFormat="1">
      <c r="B214" s="354"/>
      <c r="C214" s="353"/>
      <c r="F214" s="354"/>
      <c r="H214" s="355"/>
      <c r="I214" s="356"/>
      <c r="J214" s="354"/>
      <c r="K214" s="354"/>
    </row>
    <row r="215" spans="2:11" s="352" customFormat="1">
      <c r="B215" s="354"/>
      <c r="C215" s="353"/>
      <c r="F215" s="354"/>
      <c r="H215" s="355"/>
      <c r="I215" s="356"/>
      <c r="J215" s="354"/>
      <c r="K215" s="354"/>
    </row>
    <row r="216" spans="2:11" s="352" customFormat="1">
      <c r="B216" s="354"/>
      <c r="C216" s="353"/>
      <c r="F216" s="354"/>
      <c r="H216" s="355"/>
      <c r="I216" s="356"/>
      <c r="J216" s="354"/>
      <c r="K216" s="354"/>
    </row>
    <row r="217" spans="2:11" s="352" customFormat="1">
      <c r="B217" s="354"/>
      <c r="C217" s="353"/>
      <c r="F217" s="354"/>
      <c r="H217" s="355"/>
      <c r="I217" s="356"/>
      <c r="J217" s="354"/>
      <c r="K217" s="354"/>
    </row>
    <row r="218" spans="2:11" s="352" customFormat="1">
      <c r="B218" s="354"/>
      <c r="C218" s="353"/>
      <c r="F218" s="354"/>
      <c r="H218" s="355"/>
      <c r="I218" s="356"/>
      <c r="J218" s="354"/>
      <c r="K218" s="354"/>
    </row>
    <row r="219" spans="2:11" s="352" customFormat="1">
      <c r="B219" s="354"/>
      <c r="C219" s="353"/>
      <c r="F219" s="354"/>
      <c r="H219" s="355"/>
      <c r="I219" s="356"/>
      <c r="J219" s="354"/>
      <c r="K219" s="354"/>
    </row>
    <row r="220" spans="2:11" s="352" customFormat="1">
      <c r="B220" s="354"/>
      <c r="C220" s="353"/>
      <c r="F220" s="354"/>
      <c r="H220" s="355"/>
      <c r="I220" s="356"/>
      <c r="J220" s="354"/>
      <c r="K220" s="354"/>
    </row>
    <row r="221" spans="2:11" s="352" customFormat="1">
      <c r="B221" s="354"/>
      <c r="C221" s="353"/>
      <c r="F221" s="354"/>
      <c r="H221" s="355"/>
      <c r="I221" s="356"/>
      <c r="J221" s="354"/>
      <c r="K221" s="354"/>
    </row>
    <row r="222" spans="2:11" s="352" customFormat="1">
      <c r="B222" s="354"/>
      <c r="C222" s="353"/>
      <c r="F222" s="354"/>
      <c r="H222" s="355"/>
      <c r="I222" s="356"/>
      <c r="J222" s="354"/>
      <c r="K222" s="354"/>
    </row>
    <row r="223" spans="2:11" s="352" customFormat="1">
      <c r="B223" s="354"/>
      <c r="C223" s="353"/>
      <c r="F223" s="354"/>
      <c r="H223" s="355"/>
      <c r="I223" s="356"/>
      <c r="J223" s="354"/>
      <c r="K223" s="354"/>
    </row>
    <row r="224" spans="2:11" s="352" customFormat="1">
      <c r="B224" s="354"/>
      <c r="C224" s="353"/>
      <c r="F224" s="354"/>
      <c r="H224" s="355"/>
      <c r="I224" s="356"/>
      <c r="J224" s="354"/>
      <c r="K224" s="354"/>
    </row>
    <row r="225" spans="2:11" s="352" customFormat="1">
      <c r="B225" s="354"/>
      <c r="C225" s="353"/>
      <c r="F225" s="354"/>
      <c r="H225" s="355"/>
      <c r="I225" s="356"/>
      <c r="J225" s="354"/>
      <c r="K225" s="354"/>
    </row>
    <row r="226" spans="2:11" s="352" customFormat="1">
      <c r="B226" s="354"/>
      <c r="C226" s="353"/>
      <c r="F226" s="354"/>
      <c r="H226" s="355"/>
      <c r="I226" s="356"/>
      <c r="J226" s="354"/>
      <c r="K226" s="354"/>
    </row>
    <row r="227" spans="2:11" s="352" customFormat="1">
      <c r="B227" s="354"/>
      <c r="C227" s="353"/>
      <c r="F227" s="354"/>
      <c r="H227" s="355"/>
      <c r="I227" s="356"/>
      <c r="J227" s="354"/>
      <c r="K227" s="354"/>
    </row>
    <row r="228" spans="2:11" s="352" customFormat="1">
      <c r="B228" s="354"/>
      <c r="C228" s="353"/>
      <c r="F228" s="354"/>
      <c r="H228" s="355"/>
      <c r="I228" s="356"/>
      <c r="J228" s="354"/>
      <c r="K228" s="354"/>
    </row>
    <row r="229" spans="2:11" s="352" customFormat="1">
      <c r="B229" s="354"/>
      <c r="C229" s="353"/>
      <c r="F229" s="354"/>
      <c r="H229" s="355"/>
      <c r="I229" s="356"/>
      <c r="J229" s="354"/>
      <c r="K229" s="354"/>
    </row>
    <row r="230" spans="2:11" s="352" customFormat="1">
      <c r="B230" s="354"/>
      <c r="C230" s="353"/>
      <c r="F230" s="354"/>
      <c r="H230" s="355"/>
      <c r="I230" s="356"/>
      <c r="J230" s="354"/>
      <c r="K230" s="354"/>
    </row>
    <row r="231" spans="2:11" s="352" customFormat="1">
      <c r="B231" s="354"/>
      <c r="C231" s="353"/>
      <c r="F231" s="354"/>
      <c r="H231" s="355"/>
      <c r="I231" s="356"/>
      <c r="J231" s="354"/>
      <c r="K231" s="354"/>
    </row>
    <row r="232" spans="2:11" s="352" customFormat="1">
      <c r="B232" s="354"/>
      <c r="C232" s="353"/>
      <c r="F232" s="354"/>
      <c r="H232" s="355"/>
      <c r="I232" s="356"/>
      <c r="J232" s="354"/>
      <c r="K232" s="354"/>
    </row>
    <row r="233" spans="2:11" s="352" customFormat="1">
      <c r="B233" s="354"/>
      <c r="C233" s="353"/>
      <c r="F233" s="354"/>
      <c r="H233" s="355"/>
      <c r="I233" s="356"/>
      <c r="J233" s="354"/>
      <c r="K233" s="354"/>
    </row>
    <row r="234" spans="2:11" s="352" customFormat="1">
      <c r="B234" s="354"/>
      <c r="C234" s="353"/>
      <c r="F234" s="354"/>
      <c r="H234" s="355"/>
      <c r="I234" s="356"/>
      <c r="J234" s="354"/>
      <c r="K234" s="354"/>
    </row>
    <row r="235" spans="2:11" s="352" customFormat="1">
      <c r="B235" s="354"/>
      <c r="C235" s="353"/>
      <c r="F235" s="354"/>
      <c r="H235" s="355"/>
      <c r="I235" s="356"/>
      <c r="J235" s="354"/>
      <c r="K235" s="354"/>
    </row>
    <row r="236" spans="2:11" s="352" customFormat="1">
      <c r="B236" s="354"/>
      <c r="C236" s="353"/>
      <c r="F236" s="354"/>
      <c r="H236" s="355"/>
      <c r="I236" s="356"/>
      <c r="J236" s="354"/>
      <c r="K236" s="354"/>
    </row>
    <row r="237" spans="2:11" s="352" customFormat="1">
      <c r="B237" s="354"/>
      <c r="C237" s="353"/>
      <c r="F237" s="354"/>
      <c r="H237" s="355"/>
      <c r="I237" s="356"/>
      <c r="J237" s="354"/>
      <c r="K237" s="354"/>
    </row>
    <row r="238" spans="2:11" s="352" customFormat="1">
      <c r="B238" s="354"/>
      <c r="C238" s="353"/>
      <c r="F238" s="354"/>
      <c r="H238" s="355"/>
      <c r="I238" s="356"/>
      <c r="J238" s="354"/>
      <c r="K238" s="354"/>
    </row>
    <row r="239" spans="2:11" s="352" customFormat="1">
      <c r="B239" s="354"/>
      <c r="C239" s="353"/>
      <c r="F239" s="354"/>
      <c r="H239" s="355"/>
      <c r="I239" s="356"/>
      <c r="J239" s="354"/>
      <c r="K239" s="354"/>
    </row>
    <row r="240" spans="2:11" s="352" customFormat="1">
      <c r="B240" s="354"/>
      <c r="C240" s="353"/>
      <c r="F240" s="354"/>
      <c r="H240" s="355"/>
      <c r="I240" s="356"/>
      <c r="J240" s="354"/>
      <c r="K240" s="354"/>
    </row>
    <row r="241" spans="2:11" s="352" customFormat="1">
      <c r="B241" s="354"/>
      <c r="C241" s="353"/>
      <c r="F241" s="354"/>
      <c r="H241" s="355"/>
      <c r="I241" s="356"/>
      <c r="J241" s="354"/>
      <c r="K241" s="354"/>
    </row>
    <row r="242" spans="2:11" s="352" customFormat="1">
      <c r="B242" s="354"/>
      <c r="C242" s="353"/>
      <c r="F242" s="354"/>
      <c r="H242" s="355"/>
      <c r="I242" s="356"/>
      <c r="J242" s="354"/>
      <c r="K242" s="354"/>
    </row>
    <row r="243" spans="2:11" s="352" customFormat="1">
      <c r="B243" s="354"/>
      <c r="C243" s="353"/>
      <c r="F243" s="354"/>
      <c r="H243" s="355"/>
      <c r="I243" s="356"/>
      <c r="J243" s="354"/>
      <c r="K243" s="354"/>
    </row>
    <row r="244" spans="2:11" s="352" customFormat="1">
      <c r="B244" s="354"/>
      <c r="C244" s="353"/>
      <c r="F244" s="354"/>
      <c r="H244" s="355"/>
      <c r="I244" s="356"/>
      <c r="J244" s="354"/>
      <c r="K244" s="354"/>
    </row>
    <row r="245" spans="2:11" s="352" customFormat="1">
      <c r="B245" s="354"/>
      <c r="C245" s="353"/>
      <c r="F245" s="354"/>
      <c r="H245" s="355"/>
      <c r="I245" s="356"/>
      <c r="J245" s="354"/>
      <c r="K245" s="354"/>
    </row>
    <row r="246" spans="2:11" s="352" customFormat="1">
      <c r="B246" s="354"/>
      <c r="C246" s="353"/>
      <c r="F246" s="354"/>
      <c r="H246" s="355"/>
      <c r="I246" s="356"/>
      <c r="J246" s="354"/>
      <c r="K246" s="354"/>
    </row>
    <row r="247" spans="2:11" s="352" customFormat="1">
      <c r="B247" s="354"/>
      <c r="C247" s="353"/>
      <c r="F247" s="354"/>
      <c r="H247" s="355"/>
      <c r="I247" s="356"/>
      <c r="J247" s="354"/>
      <c r="K247" s="354"/>
    </row>
    <row r="248" spans="2:11" s="352" customFormat="1">
      <c r="B248" s="354"/>
      <c r="C248" s="353"/>
      <c r="F248" s="354"/>
      <c r="H248" s="355"/>
      <c r="I248" s="356"/>
      <c r="J248" s="354"/>
      <c r="K248" s="354"/>
    </row>
    <row r="249" spans="2:11" s="352" customFormat="1">
      <c r="B249" s="354"/>
      <c r="C249" s="353"/>
      <c r="F249" s="354"/>
      <c r="H249" s="355"/>
      <c r="I249" s="356"/>
      <c r="J249" s="354"/>
      <c r="K249" s="354"/>
    </row>
    <row r="250" spans="2:11" s="352" customFormat="1">
      <c r="B250" s="354"/>
      <c r="C250" s="353"/>
      <c r="F250" s="354"/>
      <c r="H250" s="355"/>
      <c r="I250" s="356"/>
      <c r="J250" s="354"/>
      <c r="K250" s="354"/>
    </row>
    <row r="251" spans="2:11" s="352" customFormat="1">
      <c r="B251" s="354"/>
      <c r="C251" s="353"/>
      <c r="F251" s="354"/>
      <c r="H251" s="355"/>
      <c r="I251" s="356"/>
      <c r="J251" s="354"/>
      <c r="K251" s="354"/>
    </row>
    <row r="252" spans="2:11" s="352" customFormat="1">
      <c r="B252" s="354"/>
      <c r="C252" s="353"/>
      <c r="F252" s="354"/>
      <c r="H252" s="355"/>
      <c r="I252" s="356"/>
      <c r="J252" s="354"/>
      <c r="K252" s="354"/>
    </row>
    <row r="253" spans="2:11" s="352" customFormat="1">
      <c r="B253" s="354"/>
      <c r="C253" s="353"/>
      <c r="F253" s="354"/>
      <c r="H253" s="355"/>
      <c r="I253" s="356"/>
      <c r="J253" s="354"/>
      <c r="K253" s="354"/>
    </row>
    <row r="254" spans="2:11" s="352" customFormat="1">
      <c r="B254" s="354"/>
      <c r="C254" s="353"/>
      <c r="F254" s="354"/>
      <c r="H254" s="355"/>
      <c r="I254" s="356"/>
      <c r="J254" s="354"/>
      <c r="K254" s="354"/>
    </row>
    <row r="255" spans="2:11" s="352" customFormat="1">
      <c r="B255" s="354"/>
      <c r="C255" s="353"/>
      <c r="F255" s="354"/>
      <c r="H255" s="355"/>
      <c r="I255" s="356"/>
      <c r="J255" s="354"/>
      <c r="K255" s="354"/>
    </row>
    <row r="256" spans="2:11" s="352" customFormat="1">
      <c r="B256" s="354"/>
      <c r="C256" s="353"/>
      <c r="F256" s="354"/>
      <c r="H256" s="355"/>
      <c r="I256" s="356"/>
      <c r="J256" s="354"/>
      <c r="K256" s="354"/>
    </row>
    <row r="257" spans="2:11" s="352" customFormat="1">
      <c r="B257" s="354"/>
      <c r="C257" s="353"/>
      <c r="F257" s="354"/>
      <c r="H257" s="355"/>
      <c r="I257" s="356"/>
      <c r="J257" s="354"/>
      <c r="K257" s="354"/>
    </row>
    <row r="258" spans="2:11" s="352" customFormat="1">
      <c r="B258" s="354"/>
      <c r="C258" s="353"/>
      <c r="F258" s="354"/>
      <c r="H258" s="355"/>
      <c r="I258" s="356"/>
      <c r="J258" s="354"/>
      <c r="K258" s="354"/>
    </row>
    <row r="259" spans="2:11" s="352" customFormat="1">
      <c r="B259" s="354"/>
      <c r="C259" s="353"/>
      <c r="F259" s="354"/>
      <c r="H259" s="355"/>
      <c r="I259" s="356"/>
      <c r="J259" s="354"/>
      <c r="K259" s="354"/>
    </row>
    <row r="260" spans="2:11" s="352" customFormat="1">
      <c r="B260" s="354"/>
      <c r="C260" s="353"/>
      <c r="F260" s="354"/>
      <c r="H260" s="355"/>
      <c r="I260" s="356"/>
      <c r="J260" s="354"/>
      <c r="K260" s="354"/>
    </row>
    <row r="261" spans="2:11" s="352" customFormat="1">
      <c r="B261" s="354"/>
      <c r="C261" s="353"/>
      <c r="F261" s="354"/>
      <c r="H261" s="355"/>
      <c r="I261" s="356"/>
      <c r="J261" s="354"/>
      <c r="K261" s="354"/>
    </row>
    <row r="262" spans="2:11" s="352" customFormat="1">
      <c r="B262" s="354"/>
      <c r="C262" s="353"/>
      <c r="F262" s="354"/>
      <c r="H262" s="355"/>
      <c r="I262" s="356"/>
      <c r="J262" s="354"/>
      <c r="K262" s="354"/>
    </row>
    <row r="263" spans="2:11" s="352" customFormat="1">
      <c r="B263" s="354"/>
      <c r="C263" s="353"/>
      <c r="F263" s="354"/>
      <c r="H263" s="355"/>
      <c r="I263" s="356"/>
      <c r="J263" s="354"/>
      <c r="K263" s="354"/>
    </row>
    <row r="264" spans="2:11" s="352" customFormat="1">
      <c r="B264" s="354"/>
      <c r="C264" s="353"/>
      <c r="F264" s="354"/>
      <c r="H264" s="355"/>
      <c r="I264" s="356"/>
      <c r="J264" s="354"/>
      <c r="K264" s="354"/>
    </row>
    <row r="265" spans="2:11" s="352" customFormat="1">
      <c r="B265" s="354"/>
      <c r="C265" s="353"/>
      <c r="F265" s="354"/>
      <c r="H265" s="355"/>
      <c r="I265" s="356"/>
      <c r="J265" s="354"/>
      <c r="K265" s="354"/>
    </row>
    <row r="266" spans="2:11" s="352" customFormat="1">
      <c r="B266" s="354"/>
      <c r="C266" s="353"/>
      <c r="F266" s="354"/>
      <c r="H266" s="355"/>
      <c r="I266" s="356"/>
      <c r="J266" s="354"/>
      <c r="K266" s="354"/>
    </row>
    <row r="267" spans="2:11" s="352" customFormat="1">
      <c r="B267" s="354"/>
      <c r="C267" s="353"/>
      <c r="F267" s="354"/>
      <c r="H267" s="355"/>
      <c r="I267" s="356"/>
      <c r="J267" s="354"/>
      <c r="K267" s="354"/>
    </row>
    <row r="268" spans="2:11" s="352" customFormat="1">
      <c r="B268" s="354"/>
      <c r="C268" s="353"/>
      <c r="F268" s="354"/>
      <c r="H268" s="355"/>
      <c r="I268" s="356"/>
      <c r="J268" s="354"/>
      <c r="K268" s="354"/>
    </row>
    <row r="269" spans="2:11" s="352" customFormat="1">
      <c r="B269" s="354"/>
      <c r="C269" s="353"/>
      <c r="F269" s="354"/>
      <c r="H269" s="355"/>
      <c r="I269" s="356"/>
      <c r="J269" s="354"/>
      <c r="K269" s="354"/>
    </row>
    <row r="270" spans="2:11" s="352" customFormat="1">
      <c r="B270" s="354"/>
      <c r="C270" s="353"/>
      <c r="F270" s="354"/>
      <c r="H270" s="355"/>
      <c r="I270" s="356"/>
      <c r="J270" s="354"/>
      <c r="K270" s="354"/>
    </row>
    <row r="271" spans="2:11" s="352" customFormat="1">
      <c r="B271" s="354"/>
      <c r="C271" s="353"/>
      <c r="F271" s="354"/>
      <c r="H271" s="355"/>
      <c r="I271" s="356"/>
      <c r="J271" s="354"/>
      <c r="K271" s="354"/>
    </row>
    <row r="272" spans="2:11" s="352" customFormat="1">
      <c r="B272" s="354"/>
      <c r="C272" s="353"/>
      <c r="F272" s="354"/>
      <c r="H272" s="355"/>
      <c r="I272" s="356"/>
      <c r="J272" s="354"/>
      <c r="K272" s="354"/>
    </row>
    <row r="273" spans="2:11" s="352" customFormat="1">
      <c r="B273" s="354"/>
      <c r="C273" s="353"/>
      <c r="F273" s="354"/>
      <c r="H273" s="355"/>
      <c r="I273" s="356"/>
      <c r="J273" s="354"/>
      <c r="K273" s="354"/>
    </row>
    <row r="274" spans="2:11" s="352" customFormat="1">
      <c r="B274" s="354"/>
      <c r="C274" s="353"/>
      <c r="F274" s="354"/>
      <c r="H274" s="355"/>
      <c r="I274" s="356"/>
      <c r="J274" s="354"/>
      <c r="K274" s="354"/>
    </row>
    <row r="275" spans="2:11" s="352" customFormat="1">
      <c r="B275" s="354"/>
      <c r="C275" s="353"/>
      <c r="F275" s="354"/>
      <c r="H275" s="355"/>
      <c r="I275" s="356"/>
      <c r="J275" s="354"/>
      <c r="K275" s="354"/>
    </row>
    <row r="276" spans="2:11" s="352" customFormat="1">
      <c r="B276" s="354"/>
      <c r="C276" s="353"/>
      <c r="F276" s="354"/>
      <c r="H276" s="355"/>
      <c r="I276" s="356"/>
      <c r="J276" s="354"/>
      <c r="K276" s="354"/>
    </row>
    <row r="277" spans="2:11" s="352" customFormat="1">
      <c r="B277" s="354"/>
      <c r="C277" s="353"/>
      <c r="F277" s="354"/>
      <c r="H277" s="355"/>
      <c r="I277" s="356"/>
      <c r="J277" s="354"/>
      <c r="K277" s="354"/>
    </row>
    <row r="278" spans="2:11" s="352" customFormat="1">
      <c r="B278" s="354"/>
      <c r="C278" s="353"/>
      <c r="F278" s="354"/>
      <c r="H278" s="355"/>
      <c r="I278" s="356"/>
      <c r="J278" s="354"/>
      <c r="K278" s="354"/>
    </row>
    <row r="279" spans="2:11" s="352" customFormat="1">
      <c r="B279" s="354"/>
      <c r="C279" s="353"/>
      <c r="F279" s="354"/>
      <c r="H279" s="355"/>
      <c r="I279" s="356"/>
      <c r="J279" s="354"/>
      <c r="K279" s="354"/>
    </row>
    <row r="280" spans="2:11" s="352" customFormat="1">
      <c r="B280" s="354"/>
      <c r="C280" s="353"/>
      <c r="F280" s="354"/>
      <c r="H280" s="355"/>
      <c r="I280" s="356"/>
      <c r="J280" s="354"/>
      <c r="K280" s="354"/>
    </row>
    <row r="281" spans="2:11" s="352" customFormat="1">
      <c r="B281" s="354"/>
      <c r="C281" s="353"/>
      <c r="F281" s="354"/>
      <c r="H281" s="355"/>
      <c r="I281" s="356"/>
      <c r="J281" s="354"/>
      <c r="K281" s="354"/>
    </row>
    <row r="282" spans="2:11" s="352" customFormat="1">
      <c r="B282" s="354"/>
      <c r="C282" s="353"/>
      <c r="F282" s="354"/>
      <c r="H282" s="355"/>
      <c r="I282" s="356"/>
      <c r="J282" s="354"/>
      <c r="K282" s="354"/>
    </row>
    <row r="283" spans="2:11" s="352" customFormat="1">
      <c r="B283" s="354"/>
      <c r="C283" s="353"/>
      <c r="F283" s="354"/>
      <c r="H283" s="355"/>
      <c r="I283" s="356"/>
      <c r="J283" s="354"/>
      <c r="K283" s="354"/>
    </row>
    <row r="284" spans="2:11" s="352" customFormat="1">
      <c r="B284" s="354"/>
      <c r="C284" s="353"/>
      <c r="F284" s="354"/>
      <c r="H284" s="355"/>
      <c r="I284" s="356"/>
      <c r="J284" s="354"/>
      <c r="K284" s="354"/>
    </row>
  </sheetData>
  <autoFilter ref="A7:I66"/>
  <mergeCells count="1">
    <mergeCell ref="A2:I2"/>
  </mergeCells>
  <phoneticPr fontId="19" type="noConversion"/>
  <pageMargins left="0.70866141732283472" right="0.70866141732283472" top="0.74803149606299213" bottom="0.74803149606299213" header="0.31496062992125984" footer="0.31496062992125984"/>
  <pageSetup scale="23" fitToHeight="0" orientation="landscape" r:id="rId1"/>
  <headerFooter>
    <oddHeader>&amp;L&amp;12&amp;F&amp;D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4"/>
  </sheetPr>
  <dimension ref="A1:X26"/>
  <sheetViews>
    <sheetView view="pageBreakPreview" zoomScaleNormal="100" zoomScaleSheetLayoutView="100" workbookViewId="0">
      <selection activeCell="B6" sqref="B6:C6"/>
    </sheetView>
  </sheetViews>
  <sheetFormatPr baseColWidth="10" defaultColWidth="11" defaultRowHeight="15"/>
  <cols>
    <col min="1" max="1" width="3.5703125" style="193" customWidth="1"/>
    <col min="2" max="2" width="37.28515625" style="193" customWidth="1"/>
    <col min="3" max="3" width="8.140625" style="193" customWidth="1"/>
    <col min="4" max="4" width="5" style="193" customWidth="1"/>
    <col min="5" max="5" width="4.85546875" style="195" customWidth="1"/>
    <col min="6" max="6" width="5.28515625" style="195" customWidth="1"/>
    <col min="7" max="7" width="12.7109375" style="193" customWidth="1"/>
    <col min="8" max="8" width="9.5703125" style="193" customWidth="1"/>
    <col min="9" max="9" width="11.42578125" style="193" customWidth="1"/>
    <col min="10" max="10" width="8" style="193" customWidth="1"/>
    <col min="11" max="11" width="15" style="193" customWidth="1"/>
    <col min="12" max="12" width="12.85546875" style="193" customWidth="1"/>
    <col min="13" max="13" width="13.42578125" style="193" customWidth="1"/>
    <col min="14" max="14" width="6.42578125" style="193" customWidth="1"/>
    <col min="15" max="15" width="9.85546875" style="193" customWidth="1"/>
    <col min="16" max="16" width="10.42578125" style="193" customWidth="1"/>
    <col min="17" max="17" width="11.28515625" style="193" customWidth="1"/>
    <col min="18" max="18" width="5" style="193" customWidth="1"/>
    <col min="19" max="19" width="5.7109375" style="193" customWidth="1"/>
    <col min="20" max="20" width="8.28515625" style="194" customWidth="1"/>
    <col min="21" max="21" width="6.140625" style="193" customWidth="1"/>
    <col min="22" max="16384" width="11" style="193"/>
  </cols>
  <sheetData>
    <row r="1" spans="1:24" ht="29.25" customHeight="1" thickBot="1">
      <c r="A1" s="626" t="s">
        <v>116</v>
      </c>
      <c r="B1" s="627"/>
      <c r="C1" s="627"/>
      <c r="D1" s="627"/>
      <c r="E1" s="627"/>
      <c r="F1" s="627"/>
      <c r="G1" s="627"/>
      <c r="H1" s="627"/>
      <c r="I1" s="627"/>
      <c r="J1" s="627"/>
      <c r="K1" s="627"/>
      <c r="L1" s="627"/>
      <c r="M1" s="627"/>
      <c r="N1" s="627"/>
      <c r="O1" s="627"/>
      <c r="P1" s="627"/>
      <c r="Q1" s="627"/>
      <c r="R1" s="628"/>
      <c r="S1" s="607" t="s">
        <v>254</v>
      </c>
      <c r="T1" s="608"/>
      <c r="U1" s="609"/>
    </row>
    <row r="2" spans="1:24" ht="11.25" customHeight="1">
      <c r="A2" s="610" t="s">
        <v>83</v>
      </c>
      <c r="B2" s="611"/>
      <c r="C2" s="612"/>
      <c r="D2" s="616"/>
      <c r="E2" s="616"/>
      <c r="F2" s="616"/>
      <c r="G2" s="616"/>
      <c r="H2" s="616"/>
      <c r="I2" s="616"/>
      <c r="J2" s="616"/>
      <c r="K2" s="284"/>
      <c r="L2" s="284"/>
      <c r="M2" s="284"/>
      <c r="N2" s="284"/>
      <c r="O2" s="284"/>
      <c r="P2" s="284"/>
      <c r="Q2" s="284"/>
      <c r="R2" s="284"/>
      <c r="S2" s="284"/>
    </row>
    <row r="3" spans="1:24" ht="35.25" customHeight="1" thickBot="1">
      <c r="A3" s="613"/>
      <c r="B3" s="614"/>
      <c r="C3" s="615"/>
      <c r="D3" s="617" t="s">
        <v>84</v>
      </c>
      <c r="E3" s="617"/>
      <c r="F3" s="617"/>
      <c r="G3" s="617"/>
      <c r="H3" s="617"/>
      <c r="I3" s="617"/>
      <c r="J3" s="618"/>
      <c r="K3" s="619" t="s">
        <v>84</v>
      </c>
      <c r="L3" s="620"/>
      <c r="M3" s="620"/>
      <c r="N3" s="621"/>
      <c r="O3" s="622" t="s">
        <v>84</v>
      </c>
      <c r="P3" s="623"/>
      <c r="Q3" s="624"/>
      <c r="R3" s="624"/>
      <c r="S3" s="625"/>
      <c r="T3" s="193"/>
    </row>
    <row r="4" spans="1:24" ht="29.25" customHeight="1" thickBot="1">
      <c r="A4" s="629" t="s">
        <v>168</v>
      </c>
      <c r="B4" s="629"/>
      <c r="C4" s="630"/>
      <c r="D4" s="631" t="s">
        <v>85</v>
      </c>
      <c r="E4" s="632"/>
      <c r="F4" s="632"/>
      <c r="G4" s="632"/>
      <c r="H4" s="632"/>
      <c r="I4" s="632"/>
      <c r="J4" s="633"/>
      <c r="K4" s="634" t="s">
        <v>53</v>
      </c>
      <c r="L4" s="635"/>
      <c r="M4" s="635"/>
      <c r="N4" s="636"/>
      <c r="O4" s="637" t="s">
        <v>86</v>
      </c>
      <c r="P4" s="638"/>
      <c r="Q4" s="639"/>
      <c r="R4" s="640"/>
      <c r="S4" s="641" t="s">
        <v>87</v>
      </c>
      <c r="T4" s="605" t="s">
        <v>249</v>
      </c>
      <c r="U4" s="606"/>
      <c r="V4" s="606"/>
    </row>
    <row r="5" spans="1:24" s="269" customFormat="1" ht="134.25" customHeight="1" thickBot="1">
      <c r="A5" s="283" t="s">
        <v>88</v>
      </c>
      <c r="B5" s="643" t="s">
        <v>89</v>
      </c>
      <c r="C5" s="644"/>
      <c r="D5" s="645" t="s">
        <v>90</v>
      </c>
      <c r="E5" s="646"/>
      <c r="F5" s="647" t="s">
        <v>91</v>
      </c>
      <c r="G5" s="647"/>
      <c r="H5" s="282" t="s">
        <v>92</v>
      </c>
      <c r="I5" s="281" t="s">
        <v>52</v>
      </c>
      <c r="J5" s="280" t="s">
        <v>93</v>
      </c>
      <c r="K5" s="279" t="s">
        <v>94</v>
      </c>
      <c r="L5" s="278" t="s">
        <v>95</v>
      </c>
      <c r="M5" s="277" t="s">
        <v>441</v>
      </c>
      <c r="N5" s="276" t="s">
        <v>96</v>
      </c>
      <c r="O5" s="275" t="s">
        <v>112</v>
      </c>
      <c r="P5" s="274" t="s">
        <v>113</v>
      </c>
      <c r="Q5" s="273" t="s">
        <v>97</v>
      </c>
      <c r="R5" s="272" t="s">
        <v>98</v>
      </c>
      <c r="S5" s="642"/>
      <c r="T5" s="271" t="s">
        <v>99</v>
      </c>
      <c r="U5" s="270" t="s">
        <v>100</v>
      </c>
    </row>
    <row r="6" spans="1:24" ht="33.950000000000003" customHeight="1">
      <c r="A6" s="268">
        <v>1</v>
      </c>
      <c r="B6" s="600"/>
      <c r="C6" s="601"/>
      <c r="D6" s="602"/>
      <c r="E6" s="603"/>
      <c r="F6" s="604"/>
      <c r="G6" s="604"/>
      <c r="H6" s="266"/>
      <c r="I6" s="265"/>
      <c r="J6" s="267" t="e">
        <f t="shared" ref="J6:J13" si="0">AVERAGE(D6:I6)</f>
        <v>#DIV/0!</v>
      </c>
      <c r="K6" s="263"/>
      <c r="L6" s="266"/>
      <c r="M6" s="265"/>
      <c r="N6" s="264" t="e">
        <f t="shared" ref="N6:N13" si="1">AVERAGE(K6:M6)</f>
        <v>#DIV/0!</v>
      </c>
      <c r="O6" s="263"/>
      <c r="P6" s="262"/>
      <c r="Q6" s="261"/>
      <c r="R6" s="260" t="e">
        <f t="shared" ref="R6:R13" si="2">AVERAGE(O6:Q6)</f>
        <v>#DIV/0!</v>
      </c>
      <c r="S6" s="259" t="e">
        <f>(J6*0.6+N6*0.2+R6*0.2)*1.00000000001</f>
        <v>#DIV/0!</v>
      </c>
      <c r="T6" s="258" t="e">
        <f>IF(AND(S6&gt;=1,S6&lt;=4),"Baja Prioridad",IF(AND(S6&gt;4,S6&lt;=6.5),"Mediana Prioridad",IF(AND(S6&gt;6.5,S6&lt;=10.1),"Alta Prioridad")))</f>
        <v>#DIV/0!</v>
      </c>
      <c r="U6" s="257" t="e">
        <f t="shared" ref="U6:U13" si="3">_xlfn.RANK.EQ(S6,$S$6:$S$13)</f>
        <v>#DIV/0!</v>
      </c>
    </row>
    <row r="7" spans="1:24" ht="33.950000000000003" customHeight="1">
      <c r="A7" s="256">
        <v>2</v>
      </c>
      <c r="B7" s="590"/>
      <c r="C7" s="591"/>
      <c r="D7" s="592"/>
      <c r="E7" s="593"/>
      <c r="F7" s="594" t="s">
        <v>169</v>
      </c>
      <c r="G7" s="594"/>
      <c r="H7" s="254"/>
      <c r="I7" s="253"/>
      <c r="J7" s="255" t="e">
        <f t="shared" si="0"/>
        <v>#DIV/0!</v>
      </c>
      <c r="K7" s="251"/>
      <c r="L7" s="254"/>
      <c r="M7" s="253"/>
      <c r="N7" s="252" t="e">
        <f t="shared" si="1"/>
        <v>#DIV/0!</v>
      </c>
      <c r="O7" s="251"/>
      <c r="P7" s="250"/>
      <c r="Q7" s="249"/>
      <c r="R7" s="248" t="e">
        <f t="shared" si="2"/>
        <v>#DIV/0!</v>
      </c>
      <c r="S7" s="247" t="e">
        <f>(J7*0.6+N7*0.2+R7*0.2)*1.00000000002</f>
        <v>#DIV/0!</v>
      </c>
      <c r="T7" s="246" t="e">
        <f>IF(AND(S7&gt;=1,S7&lt;=4),"Baja Prioridad",IF(AND(S7&gt;4,S7&lt;=6.5),"Mediana Prioridad",IF(AND(S7&gt;6.5,S7&lt;=10.1),"Alta Prioridad")))</f>
        <v>#DIV/0!</v>
      </c>
      <c r="U7" s="245" t="e">
        <f t="shared" si="3"/>
        <v>#DIV/0!</v>
      </c>
    </row>
    <row r="8" spans="1:24" ht="33.950000000000003" customHeight="1">
      <c r="A8" s="256">
        <v>3</v>
      </c>
      <c r="B8" s="590"/>
      <c r="C8" s="591"/>
      <c r="D8" s="592"/>
      <c r="E8" s="593"/>
      <c r="F8" s="594"/>
      <c r="G8" s="594"/>
      <c r="H8" s="254"/>
      <c r="I8" s="253"/>
      <c r="J8" s="255" t="e">
        <f t="shared" si="0"/>
        <v>#DIV/0!</v>
      </c>
      <c r="K8" s="251"/>
      <c r="L8" s="254"/>
      <c r="M8" s="253"/>
      <c r="N8" s="252" t="e">
        <f t="shared" si="1"/>
        <v>#DIV/0!</v>
      </c>
      <c r="O8" s="251"/>
      <c r="P8" s="250"/>
      <c r="Q8" s="249"/>
      <c r="R8" s="248" t="e">
        <f t="shared" si="2"/>
        <v>#DIV/0!</v>
      </c>
      <c r="S8" s="247" t="e">
        <f>(J8*0.6+N8*0.2+R8*0.2)*1.00000000003</f>
        <v>#DIV/0!</v>
      </c>
      <c r="T8" s="246" t="e">
        <f t="shared" ref="T8" si="4">IF(AND(S8&gt;=1,S8&lt;=4),"Baja Prioridad",IF(AND(S8&gt;4,S8&lt;=6.5),"Mediana Prioridad",IF(AND(S8&gt;6.5,S8&lt;=10.1),"Alta Prioridad")))</f>
        <v>#DIV/0!</v>
      </c>
      <c r="U8" s="245" t="e">
        <f t="shared" si="3"/>
        <v>#DIV/0!</v>
      </c>
    </row>
    <row r="9" spans="1:24" ht="33.950000000000003" customHeight="1">
      <c r="A9" s="256">
        <v>4</v>
      </c>
      <c r="B9" s="590"/>
      <c r="C9" s="591"/>
      <c r="D9" s="592"/>
      <c r="E9" s="593"/>
      <c r="F9" s="594"/>
      <c r="G9" s="594"/>
      <c r="H9" s="254"/>
      <c r="I9" s="253"/>
      <c r="J9" s="255" t="e">
        <f t="shared" si="0"/>
        <v>#DIV/0!</v>
      </c>
      <c r="K9" s="251"/>
      <c r="L9" s="254"/>
      <c r="M9" s="253"/>
      <c r="N9" s="252" t="e">
        <f t="shared" si="1"/>
        <v>#DIV/0!</v>
      </c>
      <c r="O9" s="251"/>
      <c r="P9" s="250"/>
      <c r="Q9" s="249"/>
      <c r="R9" s="248" t="e">
        <f t="shared" si="2"/>
        <v>#DIV/0!</v>
      </c>
      <c r="S9" s="247" t="e">
        <f>(J9*0.6+N9*0.2+R9*0.2)*1.00000000004</f>
        <v>#DIV/0!</v>
      </c>
      <c r="T9" s="246" t="e">
        <f>IF(AND(S9&gt;=1,S9&lt;=4),"Baja Prioridad",IF(AND(S9&gt;4,S9&lt;=6.5),"Mediana Prioridad",IF(AND(S9&gt;6.5,S9&lt;=10.1),"Alta Prioridad")))</f>
        <v>#DIV/0!</v>
      </c>
      <c r="U9" s="245" t="e">
        <f t="shared" si="3"/>
        <v>#DIV/0!</v>
      </c>
    </row>
    <row r="10" spans="1:24" ht="33.950000000000003" customHeight="1">
      <c r="A10" s="256">
        <v>5</v>
      </c>
      <c r="B10" s="590"/>
      <c r="C10" s="591"/>
      <c r="D10" s="592"/>
      <c r="E10" s="593"/>
      <c r="F10" s="594"/>
      <c r="G10" s="594"/>
      <c r="H10" s="254"/>
      <c r="I10" s="253"/>
      <c r="J10" s="255" t="e">
        <f t="shared" si="0"/>
        <v>#DIV/0!</v>
      </c>
      <c r="K10" s="251"/>
      <c r="L10" s="254"/>
      <c r="M10" s="253"/>
      <c r="N10" s="252" t="e">
        <f t="shared" si="1"/>
        <v>#DIV/0!</v>
      </c>
      <c r="O10" s="251"/>
      <c r="P10" s="250"/>
      <c r="Q10" s="249"/>
      <c r="R10" s="248" t="e">
        <f t="shared" si="2"/>
        <v>#DIV/0!</v>
      </c>
      <c r="S10" s="247" t="e">
        <f>(J10*0.6+N10*0.2+R10*0.2)*1.00000000005</f>
        <v>#DIV/0!</v>
      </c>
      <c r="T10" s="246" t="e">
        <f t="shared" ref="T10" si="5">IF(AND(S10&gt;=1,S10&lt;=4),"Baja Prioridad",IF(AND(S10&gt;4,S10&lt;=6.5),"Mediana Prioridad",IF(AND(S10&gt;6.5,S10&lt;=10.1),"Alta Prioridad")))</f>
        <v>#DIV/0!</v>
      </c>
      <c r="U10" s="245" t="e">
        <f t="shared" si="3"/>
        <v>#DIV/0!</v>
      </c>
    </row>
    <row r="11" spans="1:24" ht="33.950000000000003" customHeight="1">
      <c r="A11" s="256">
        <v>6</v>
      </c>
      <c r="B11" s="590"/>
      <c r="C11" s="591"/>
      <c r="D11" s="592"/>
      <c r="E11" s="593"/>
      <c r="F11" s="594"/>
      <c r="G11" s="594"/>
      <c r="H11" s="254"/>
      <c r="I11" s="253"/>
      <c r="J11" s="255" t="e">
        <f t="shared" si="0"/>
        <v>#DIV/0!</v>
      </c>
      <c r="K11" s="251"/>
      <c r="L11" s="254"/>
      <c r="M11" s="253"/>
      <c r="N11" s="252" t="e">
        <f t="shared" si="1"/>
        <v>#DIV/0!</v>
      </c>
      <c r="O11" s="251"/>
      <c r="P11" s="250"/>
      <c r="Q11" s="249"/>
      <c r="R11" s="248" t="e">
        <f t="shared" si="2"/>
        <v>#DIV/0!</v>
      </c>
      <c r="S11" s="247" t="e">
        <f>(J11*0.6+N11*0.2+R11*0.2)*1.00000000006</f>
        <v>#DIV/0!</v>
      </c>
      <c r="T11" s="246" t="e">
        <f>IF(AND(S11&gt;=1,S11&lt;=4),"Baja Prioridad",IF(AND(S11&gt;4,S11&lt;=6.5),"Mediana Prioridad",IF(AND(S11&gt;6.5,S11&lt;=10.1),"Alta Prioridad")))</f>
        <v>#DIV/0!</v>
      </c>
      <c r="U11" s="245" t="e">
        <f t="shared" si="3"/>
        <v>#DIV/0!</v>
      </c>
    </row>
    <row r="12" spans="1:24" ht="33.950000000000003" customHeight="1">
      <c r="A12" s="256">
        <v>7</v>
      </c>
      <c r="B12" s="590"/>
      <c r="C12" s="591"/>
      <c r="D12" s="592"/>
      <c r="E12" s="593"/>
      <c r="F12" s="594"/>
      <c r="G12" s="594"/>
      <c r="H12" s="254"/>
      <c r="I12" s="253"/>
      <c r="J12" s="255" t="e">
        <f t="shared" si="0"/>
        <v>#DIV/0!</v>
      </c>
      <c r="K12" s="251"/>
      <c r="L12" s="254"/>
      <c r="M12" s="253"/>
      <c r="N12" s="252" t="e">
        <f t="shared" si="1"/>
        <v>#DIV/0!</v>
      </c>
      <c r="O12" s="251"/>
      <c r="P12" s="250"/>
      <c r="Q12" s="249"/>
      <c r="R12" s="248" t="e">
        <f t="shared" si="2"/>
        <v>#DIV/0!</v>
      </c>
      <c r="S12" s="247" t="e">
        <f>(J12*0.6+N12*0.2+R12*0.2)*1.00000000007</f>
        <v>#DIV/0!</v>
      </c>
      <c r="T12" s="246" t="e">
        <f>IF(AND(S12&gt;=1,S12&lt;=4),"Baja Prioridad",IF(AND(S12&gt;4,S12&lt;=6.5),"Mediana Prioridad",IF(AND(S12&gt;6.5,S12&lt;=10.1),"Alta Prioridad")))</f>
        <v>#DIV/0!</v>
      </c>
      <c r="U12" s="245" t="e">
        <f t="shared" si="3"/>
        <v>#DIV/0!</v>
      </c>
    </row>
    <row r="13" spans="1:24" ht="33.950000000000003" customHeight="1" thickBot="1">
      <c r="A13" s="244">
        <v>8</v>
      </c>
      <c r="B13" s="595"/>
      <c r="C13" s="596"/>
      <c r="D13" s="597"/>
      <c r="E13" s="598"/>
      <c r="F13" s="599"/>
      <c r="G13" s="599"/>
      <c r="H13" s="242"/>
      <c r="I13" s="241"/>
      <c r="J13" s="243" t="e">
        <f t="shared" si="0"/>
        <v>#DIV/0!</v>
      </c>
      <c r="K13" s="239"/>
      <c r="L13" s="242"/>
      <c r="M13" s="241"/>
      <c r="N13" s="240" t="e">
        <f t="shared" si="1"/>
        <v>#DIV/0!</v>
      </c>
      <c r="O13" s="239"/>
      <c r="P13" s="238"/>
      <c r="Q13" s="237"/>
      <c r="R13" s="236" t="e">
        <f t="shared" si="2"/>
        <v>#DIV/0!</v>
      </c>
      <c r="S13" s="235" t="e">
        <f>(J13*0.6+N13*0.2+R13*0.2)*1.00000000008</f>
        <v>#DIV/0!</v>
      </c>
      <c r="T13" s="234" t="e">
        <f t="shared" ref="T13" si="6">IF(AND(S13&gt;=1,S13&lt;=4),"Baja Prioridad",IF(AND(S13&gt;4,S13&lt;=6.5),"Mediana Prioridad",IF(AND(S13&gt;6.5,S13&lt;=10.1),"Alta Prioridad")))</f>
        <v>#DIV/0!</v>
      </c>
      <c r="U13" s="233" t="e">
        <f t="shared" si="3"/>
        <v>#DIV/0!</v>
      </c>
    </row>
    <row r="14" spans="1:24" s="201" customFormat="1" ht="12.75" thickBot="1">
      <c r="A14" s="575" t="s">
        <v>101</v>
      </c>
      <c r="B14" s="576"/>
      <c r="C14" s="577"/>
      <c r="D14" s="578" t="s">
        <v>102</v>
      </c>
      <c r="E14" s="576"/>
      <c r="F14" s="576"/>
      <c r="G14" s="576"/>
      <c r="H14" s="576"/>
      <c r="I14" s="576"/>
      <c r="J14" s="579"/>
      <c r="K14" s="226"/>
      <c r="L14" s="226"/>
      <c r="M14" s="226"/>
      <c r="T14" s="232"/>
      <c r="V14" s="226"/>
      <c r="W14" s="224"/>
      <c r="X14" s="223"/>
    </row>
    <row r="15" spans="1:24" s="201" customFormat="1" ht="20.25" customHeight="1" thickBot="1">
      <c r="A15" s="231" t="s">
        <v>88</v>
      </c>
      <c r="B15" s="230" t="s">
        <v>103</v>
      </c>
      <c r="C15" s="229" t="s">
        <v>104</v>
      </c>
      <c r="D15" s="228" t="s">
        <v>54</v>
      </c>
      <c r="E15" s="580" t="s">
        <v>103</v>
      </c>
      <c r="F15" s="580"/>
      <c r="G15" s="580"/>
      <c r="H15" s="580"/>
      <c r="I15" s="580"/>
      <c r="J15" s="227" t="s">
        <v>104</v>
      </c>
      <c r="K15" s="226"/>
      <c r="L15" s="226"/>
      <c r="O15" s="581" t="s">
        <v>105</v>
      </c>
      <c r="P15" s="582"/>
      <c r="Q15" s="583"/>
      <c r="R15" s="583"/>
      <c r="S15" s="583"/>
      <c r="T15" s="583"/>
      <c r="U15" s="584"/>
      <c r="V15" s="225"/>
      <c r="W15" s="224"/>
      <c r="X15" s="223"/>
    </row>
    <row r="16" spans="1:24" ht="44.1" customHeight="1">
      <c r="A16" s="222">
        <v>1</v>
      </c>
      <c r="B16" s="221" t="e">
        <f>INDEX($B$6:$B$13,MATCH(A16,$U$6:$U$13,0))</f>
        <v>#N/A</v>
      </c>
      <c r="C16" s="220" t="e">
        <f>INDEX($S$6:$S$13,MATCH(A16,$U$6:$U$13,0))</f>
        <v>#N/A</v>
      </c>
      <c r="D16" s="219">
        <v>6</v>
      </c>
      <c r="E16" s="585" t="e">
        <f>INDEX($B$6:$B$13,MATCH(D16,$U$6:$U$13,0))</f>
        <v>#N/A</v>
      </c>
      <c r="F16" s="585"/>
      <c r="G16" s="585"/>
      <c r="H16" s="585"/>
      <c r="I16" s="585"/>
      <c r="J16" s="218" t="e">
        <f>INDEX($S$6:$S$13,MATCH(D16,$U$6:$U$13,0))</f>
        <v>#N/A</v>
      </c>
      <c r="K16" s="203"/>
      <c r="L16" s="203"/>
      <c r="O16" s="586" t="s">
        <v>106</v>
      </c>
      <c r="P16" s="587"/>
      <c r="Q16" s="588" t="s">
        <v>107</v>
      </c>
      <c r="R16" s="588"/>
      <c r="S16" s="588"/>
      <c r="T16" s="588"/>
      <c r="U16" s="589"/>
      <c r="V16" s="197"/>
      <c r="W16" s="196"/>
      <c r="X16" s="212"/>
    </row>
    <row r="17" spans="1:24" ht="44.1" customHeight="1">
      <c r="A17" s="211">
        <v>2</v>
      </c>
      <c r="B17" s="217" t="e">
        <f>INDEX($B$6:$B$13,MATCH(A17,$U$6:$U$13,0))</f>
        <v>#N/A</v>
      </c>
      <c r="C17" s="209" t="e">
        <f>INDEX($S$6:$S$13,MATCH(A17,$U$6:$U$13,0))</f>
        <v>#N/A</v>
      </c>
      <c r="D17" s="216">
        <v>7</v>
      </c>
      <c r="E17" s="565" t="e">
        <f>INDEX($B$6:$B$13,MATCH(D17,$U$6:$U$13,0))</f>
        <v>#N/A</v>
      </c>
      <c r="F17" s="565"/>
      <c r="G17" s="565"/>
      <c r="H17" s="565"/>
      <c r="I17" s="565"/>
      <c r="J17" s="215" t="e">
        <f>INDEX($S$6:$S$13,MATCH(D17,$U$6:$U$13,0))</f>
        <v>#N/A</v>
      </c>
      <c r="K17" s="203"/>
      <c r="L17" s="196"/>
      <c r="O17" s="566" t="s">
        <v>108</v>
      </c>
      <c r="P17" s="567"/>
      <c r="Q17" s="568" t="s">
        <v>109</v>
      </c>
      <c r="R17" s="568"/>
      <c r="S17" s="568"/>
      <c r="T17" s="568"/>
      <c r="U17" s="569"/>
      <c r="V17" s="197"/>
      <c r="W17" s="196"/>
      <c r="X17" s="212"/>
    </row>
    <row r="18" spans="1:24" ht="44.1" customHeight="1" thickBot="1">
      <c r="A18" s="211">
        <v>3</v>
      </c>
      <c r="B18" s="210" t="e">
        <f>INDEX($B$6:$B$13,MATCH(A18,$U$6:$U$13,0))</f>
        <v>#N/A</v>
      </c>
      <c r="C18" s="209" t="e">
        <f>INDEX($S$6:$S$13,MATCH(A18,$U$6:$U$13,0))</f>
        <v>#N/A</v>
      </c>
      <c r="D18" s="214">
        <v>8</v>
      </c>
      <c r="E18" s="570" t="e">
        <f>INDEX($B$6:$B$13,MATCH(D18,$U$6:$U$13,0))</f>
        <v>#N/A</v>
      </c>
      <c r="F18" s="570"/>
      <c r="G18" s="570"/>
      <c r="H18" s="570"/>
      <c r="I18" s="570"/>
      <c r="J18" s="213" t="e">
        <f>INDEX($S$6:$S$13,MATCH(D18,$U$6:$U$13,0))</f>
        <v>#N/A</v>
      </c>
      <c r="K18" s="203"/>
      <c r="L18" s="203"/>
      <c r="O18" s="571" t="s">
        <v>110</v>
      </c>
      <c r="P18" s="572"/>
      <c r="Q18" s="573" t="s">
        <v>111</v>
      </c>
      <c r="R18" s="573"/>
      <c r="S18" s="573"/>
      <c r="T18" s="573"/>
      <c r="U18" s="574"/>
      <c r="V18" s="196"/>
      <c r="W18" s="196"/>
      <c r="X18" s="212"/>
    </row>
    <row r="19" spans="1:24" ht="44.1" customHeight="1">
      <c r="A19" s="211">
        <v>4</v>
      </c>
      <c r="B19" s="210" t="e">
        <f>INDEX($B$6:$B$13,MATCH(A19,$U$6:$U$13,0))</f>
        <v>#N/A</v>
      </c>
      <c r="C19" s="209" t="e">
        <f>INDEX($S$6:$S$13,MATCH(A19,$U$6:$U$13,0))</f>
        <v>#N/A</v>
      </c>
      <c r="D19" s="205"/>
      <c r="E19" s="563"/>
      <c r="F19" s="563"/>
      <c r="G19" s="563"/>
      <c r="H19" s="563"/>
      <c r="I19" s="563"/>
      <c r="J19" s="204"/>
      <c r="K19" s="203"/>
      <c r="L19" s="203"/>
      <c r="M19" s="196"/>
    </row>
    <row r="20" spans="1:24" ht="44.1" customHeight="1" thickBot="1">
      <c r="A20" s="208">
        <v>5</v>
      </c>
      <c r="B20" s="207" t="e">
        <f>INDEX($B$6:$B$13,MATCH(A20,$U$6:$U$13,0))</f>
        <v>#N/A</v>
      </c>
      <c r="C20" s="206" t="e">
        <f>INDEX($S$6:$S$13,MATCH(A20,$U$6:$U$13,0))</f>
        <v>#N/A</v>
      </c>
      <c r="D20" s="205"/>
      <c r="E20" s="563"/>
      <c r="F20" s="563"/>
      <c r="G20" s="563"/>
      <c r="H20" s="563"/>
      <c r="I20" s="563"/>
      <c r="J20" s="204"/>
      <c r="K20" s="203"/>
      <c r="L20" s="203"/>
      <c r="M20" s="196"/>
      <c r="O20" s="202"/>
      <c r="P20" s="202"/>
      <c r="Q20" s="564"/>
      <c r="R20" s="564"/>
      <c r="S20" s="564"/>
      <c r="T20" s="564"/>
      <c r="U20" s="564"/>
    </row>
    <row r="21" spans="1:24" ht="18" customHeight="1">
      <c r="C21" s="201"/>
      <c r="G21" s="200"/>
      <c r="H21" s="200"/>
      <c r="I21" s="200"/>
      <c r="J21" s="200"/>
      <c r="K21" s="196"/>
      <c r="L21" s="196"/>
      <c r="M21" s="196"/>
      <c r="O21" s="198"/>
      <c r="P21" s="198"/>
      <c r="Q21" s="198"/>
      <c r="R21" s="198"/>
      <c r="S21" s="198"/>
      <c r="T21" s="199"/>
      <c r="U21" s="198"/>
    </row>
    <row r="22" spans="1:24" ht="15.75" customHeight="1">
      <c r="J22" s="200"/>
      <c r="K22" s="196"/>
      <c r="O22" s="198"/>
      <c r="P22" s="198"/>
      <c r="Q22" s="198"/>
      <c r="R22" s="198"/>
      <c r="S22" s="198"/>
      <c r="T22" s="199"/>
      <c r="U22" s="198"/>
    </row>
    <row r="23" spans="1:24" ht="26.25" customHeight="1">
      <c r="J23" s="200"/>
      <c r="K23" s="196"/>
      <c r="O23" s="198"/>
      <c r="P23" s="198"/>
      <c r="Q23" s="198"/>
      <c r="R23" s="198"/>
      <c r="S23" s="198"/>
      <c r="T23" s="199"/>
      <c r="U23" s="198"/>
    </row>
    <row r="24" spans="1:24" ht="30" customHeight="1">
      <c r="J24" s="197"/>
      <c r="K24" s="196"/>
      <c r="O24" s="198"/>
      <c r="P24" s="198"/>
      <c r="Q24" s="198"/>
      <c r="R24" s="198"/>
      <c r="S24" s="198"/>
      <c r="T24" s="199"/>
      <c r="U24" s="198"/>
    </row>
    <row r="25" spans="1:24" ht="36.75" customHeight="1">
      <c r="J25" s="197"/>
      <c r="K25" s="196"/>
    </row>
    <row r="26" spans="1:24">
      <c r="G26" s="196"/>
      <c r="H26" s="196"/>
      <c r="I26" s="196"/>
      <c r="J26" s="196"/>
      <c r="K26" s="196"/>
    </row>
  </sheetData>
  <sheetProtection selectLockedCells="1"/>
  <mergeCells count="56">
    <mergeCell ref="T4:V4"/>
    <mergeCell ref="S1:U1"/>
    <mergeCell ref="A2:C3"/>
    <mergeCell ref="D2:J2"/>
    <mergeCell ref="D3:J3"/>
    <mergeCell ref="K3:N3"/>
    <mergeCell ref="O3:S3"/>
    <mergeCell ref="A1:R1"/>
    <mergeCell ref="A4:C4"/>
    <mergeCell ref="D4:J4"/>
    <mergeCell ref="K4:N4"/>
    <mergeCell ref="O4:R4"/>
    <mergeCell ref="S4:S5"/>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A14:C14"/>
    <mergeCell ref="D14:J14"/>
    <mergeCell ref="E15:I15"/>
    <mergeCell ref="O15:U15"/>
    <mergeCell ref="E16:I16"/>
    <mergeCell ref="O16:P16"/>
    <mergeCell ref="Q16:U16"/>
    <mergeCell ref="E19:I19"/>
    <mergeCell ref="E20:I20"/>
    <mergeCell ref="Q20:U20"/>
    <mergeCell ref="E17:I17"/>
    <mergeCell ref="O17:P17"/>
    <mergeCell ref="Q17:U17"/>
    <mergeCell ref="E18:I18"/>
    <mergeCell ref="O18:P18"/>
    <mergeCell ref="Q18:U18"/>
  </mergeCells>
  <conditionalFormatting sqref="T6:T8">
    <cfRule type="cellIs" dxfId="51" priority="41" operator="between">
      <formula>"Baja Prioridad"</formula>
      <formula>"Baja Prioridad"</formula>
    </cfRule>
    <cfRule type="cellIs" dxfId="50" priority="43" operator="between">
      <formula>"Baja Prioridad"</formula>
      <formula>"Baja Prioridad"</formula>
    </cfRule>
    <cfRule type="cellIs" dxfId="49" priority="44" operator="between">
      <formula>"Mediana Prioridad"</formula>
      <formula>"Mediana Prioridad"</formula>
    </cfRule>
    <cfRule type="cellIs" dxfId="48" priority="45" operator="between">
      <formula>"Alta Prioridad"</formula>
      <formula>"Alta Prioridad"</formula>
    </cfRule>
    <cfRule type="cellIs" dxfId="47" priority="46" operator="equal">
      <formula>"""Alta Prioridad"""</formula>
    </cfRule>
    <cfRule type="cellIs" dxfId="46" priority="50" operator="between">
      <formula>1</formula>
      <formula>3</formula>
    </cfRule>
  </conditionalFormatting>
  <conditionalFormatting sqref="S6:S8">
    <cfRule type="cellIs" dxfId="45" priority="40" operator="between">
      <formula>6.51</formula>
      <formula>10.1</formula>
    </cfRule>
    <cfRule type="cellIs" dxfId="44" priority="42" operator="between">
      <formula>1</formula>
      <formula>4</formula>
    </cfRule>
    <cfRule type="cellIs" dxfId="43" priority="47" operator="between">
      <formula>6.501</formula>
      <formula>10</formula>
    </cfRule>
    <cfRule type="cellIs" dxfId="42" priority="48" operator="between">
      <formula>3.01</formula>
      <formula>6.5</formula>
    </cfRule>
    <cfRule type="cellIs" dxfId="41" priority="49" operator="between">
      <formula>1</formula>
      <formula>3</formula>
    </cfRule>
  </conditionalFormatting>
  <conditionalFormatting sqref="Q6 T6:T8">
    <cfRule type="cellIs" dxfId="40" priority="51" operator="equal">
      <formula>$S$6</formula>
    </cfRule>
  </conditionalFormatting>
  <conditionalFormatting sqref="T9:T10">
    <cfRule type="cellIs" dxfId="39" priority="28" operator="between">
      <formula>"Baja Prioridad"</formula>
      <formula>"Baja Prioridad"</formula>
    </cfRule>
    <cfRule type="cellIs" dxfId="38" priority="30" operator="between">
      <formula>"Baja Prioridad"</formula>
      <formula>"Baja Prioridad"</formula>
    </cfRule>
    <cfRule type="cellIs" dxfId="37" priority="31" operator="between">
      <formula>"Mediana Prioridad"</formula>
      <formula>"Mediana Prioridad"</formula>
    </cfRule>
    <cfRule type="cellIs" dxfId="36" priority="32" operator="between">
      <formula>"Alta Prioridad"</formula>
      <formula>"Alta Prioridad"</formula>
    </cfRule>
    <cfRule type="cellIs" dxfId="35" priority="33" operator="equal">
      <formula>"""Alta Prioridad"""</formula>
    </cfRule>
    <cfRule type="cellIs" dxfId="34" priority="37" operator="between">
      <formula>1</formula>
      <formula>3</formula>
    </cfRule>
  </conditionalFormatting>
  <conditionalFormatting sqref="S9:S10">
    <cfRule type="cellIs" dxfId="33" priority="27" operator="between">
      <formula>6.51</formula>
      <formula>10.1</formula>
    </cfRule>
    <cfRule type="cellIs" dxfId="32" priority="29" operator="between">
      <formula>1</formula>
      <formula>4</formula>
    </cfRule>
    <cfRule type="cellIs" dxfId="31" priority="34" operator="between">
      <formula>6.501</formula>
      <formula>10</formula>
    </cfRule>
    <cfRule type="cellIs" dxfId="30" priority="35" operator="between">
      <formula>3.01</formula>
      <formula>6.5</formula>
    </cfRule>
    <cfRule type="cellIs" dxfId="29" priority="36" operator="between">
      <formula>1</formula>
      <formula>3</formula>
    </cfRule>
  </conditionalFormatting>
  <conditionalFormatting sqref="T9:T10">
    <cfRule type="cellIs" dxfId="28" priority="38" operator="equal">
      <formula>$S$6</formula>
    </cfRule>
  </conditionalFormatting>
  <conditionalFormatting sqref="T11">
    <cfRule type="cellIs" dxfId="27" priority="15" operator="between">
      <formula>"Baja Prioridad"</formula>
      <formula>"Baja Prioridad"</formula>
    </cfRule>
    <cfRule type="cellIs" dxfId="26" priority="17" operator="between">
      <formula>"Baja Prioridad"</formula>
      <formula>"Baja Prioridad"</formula>
    </cfRule>
    <cfRule type="cellIs" dxfId="25" priority="18" operator="between">
      <formula>"Mediana Prioridad"</formula>
      <formula>"Mediana Prioridad"</formula>
    </cfRule>
    <cfRule type="cellIs" dxfId="24" priority="19" operator="between">
      <formula>"Alta Prioridad"</formula>
      <formula>"Alta Prioridad"</formula>
    </cfRule>
    <cfRule type="cellIs" dxfId="23" priority="20" operator="equal">
      <formula>"""Alta Prioridad"""</formula>
    </cfRule>
    <cfRule type="cellIs" dxfId="22" priority="24" operator="between">
      <formula>1</formula>
      <formula>3</formula>
    </cfRule>
  </conditionalFormatting>
  <conditionalFormatting sqref="S11">
    <cfRule type="cellIs" dxfId="21" priority="14" operator="between">
      <formula>6.51</formula>
      <formula>10.1</formula>
    </cfRule>
    <cfRule type="cellIs" dxfId="20" priority="16" operator="between">
      <formula>1</formula>
      <formula>4</formula>
    </cfRule>
    <cfRule type="cellIs" dxfId="19" priority="21" operator="between">
      <formula>6.501</formula>
      <formula>10</formula>
    </cfRule>
    <cfRule type="cellIs" dxfId="18" priority="22" operator="between">
      <formula>3.01</formula>
      <formula>6.5</formula>
    </cfRule>
    <cfRule type="cellIs" dxfId="17" priority="23" operator="between">
      <formula>1</formula>
      <formula>3</formula>
    </cfRule>
  </conditionalFormatting>
  <conditionalFormatting sqref="T11">
    <cfRule type="cellIs" dxfId="16" priority="25" operator="equal">
      <formula>$S$6</formula>
    </cfRule>
  </conditionalFormatting>
  <conditionalFormatting sqref="T12:T13">
    <cfRule type="cellIs" dxfId="15" priority="2" operator="between">
      <formula>"Baja Prioridad"</formula>
      <formula>"Baja Prioridad"</formula>
    </cfRule>
    <cfRule type="cellIs" dxfId="14" priority="4" operator="between">
      <formula>"Baja Prioridad"</formula>
      <formula>"Baja Prioridad"</formula>
    </cfRule>
    <cfRule type="cellIs" dxfId="13" priority="5" operator="between">
      <formula>"Mediana Prioridad"</formula>
      <formula>"Mediana Prioridad"</formula>
    </cfRule>
    <cfRule type="cellIs" dxfId="12" priority="6" operator="between">
      <formula>"Alta Prioridad"</formula>
      <formula>"Alta Prioridad"</formula>
    </cfRule>
    <cfRule type="cellIs" dxfId="11" priority="7" operator="equal">
      <formula>"""Alta Prioridad"""</formula>
    </cfRule>
    <cfRule type="cellIs" dxfId="10" priority="11" operator="between">
      <formula>1</formula>
      <formula>3</formula>
    </cfRule>
  </conditionalFormatting>
  <conditionalFormatting sqref="S12:S13">
    <cfRule type="cellIs" dxfId="9" priority="1" operator="between">
      <formula>6.51</formula>
      <formula>10.1</formula>
    </cfRule>
    <cfRule type="cellIs" dxfId="8" priority="3" operator="between">
      <formula>1</formula>
      <formula>4</formula>
    </cfRule>
    <cfRule type="cellIs" dxfId="7" priority="8" operator="between">
      <formula>6.501</formula>
      <formula>10</formula>
    </cfRule>
    <cfRule type="cellIs" dxfId="6" priority="9" operator="between">
      <formula>3.01</formula>
      <formula>6.5</formula>
    </cfRule>
    <cfRule type="cellIs" dxfId="5" priority="10" operator="between">
      <formula>1</formula>
      <formula>3</formula>
    </cfRule>
  </conditionalFormatting>
  <conditionalFormatting sqref="T12:T13">
    <cfRule type="cellIs" dxfId="4" priority="12" operator="equal">
      <formula>$S$6</formula>
    </cfRule>
  </conditionalFormatting>
  <hyperlinks>
    <hyperlink ref="T4:V4" location="'Anexo-3 CRITERIOSPONDERACIÓN'!Área_de_impresión" display="Ir a SPP-Anexo 4 Información de apoyo"/>
  </hyperlinks>
  <printOptions horizontalCentered="1"/>
  <pageMargins left="0.15748031496062992" right="0.15748031496062992" top="0.78740157480314965" bottom="0.19685039370078741" header="0.31496062992125984" footer="0.19685039370078741"/>
  <pageSetup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52" operator="containsText" id="{B58B8C6A-89B7-48FB-B099-1C48ECCAA80F}">
            <xm:f>NOT(ISERROR(SEARCH($S$6,T6)))</xm:f>
            <xm:f>$S$6</xm:f>
            <x14:dxf>
              <font>
                <color rgb="FF9C0006"/>
              </font>
              <fill>
                <patternFill>
                  <bgColor rgb="FFFFC7CE"/>
                </patternFill>
              </fill>
            </x14:dxf>
          </x14:cfRule>
          <xm:sqref>T6:T8</xm:sqref>
        </x14:conditionalFormatting>
        <x14:conditionalFormatting xmlns:xm="http://schemas.microsoft.com/office/excel/2006/main">
          <x14:cfRule type="containsText" priority="39" operator="containsText" id="{FAFC919F-7151-46F3-A28D-F28C08D2F899}">
            <xm:f>NOT(ISERROR(SEARCH($S$6,T9)))</xm:f>
            <xm:f>$S$6</xm:f>
            <x14:dxf>
              <font>
                <color rgb="FF9C0006"/>
              </font>
              <fill>
                <patternFill>
                  <bgColor rgb="FFFFC7CE"/>
                </patternFill>
              </fill>
            </x14:dxf>
          </x14:cfRule>
          <xm:sqref>T9:T10</xm:sqref>
        </x14:conditionalFormatting>
        <x14:conditionalFormatting xmlns:xm="http://schemas.microsoft.com/office/excel/2006/main">
          <x14:cfRule type="containsText" priority="26" operator="containsText" id="{36DBA2ED-B065-4664-9651-53984882110C}">
            <xm:f>NOT(ISERROR(SEARCH($S$6,T11)))</xm:f>
            <xm:f>$S$6</xm:f>
            <x14:dxf>
              <font>
                <color rgb="FF9C0006"/>
              </font>
              <fill>
                <patternFill>
                  <bgColor rgb="FFFFC7CE"/>
                </patternFill>
              </fill>
            </x14:dxf>
          </x14:cfRule>
          <xm:sqref>T11</xm:sqref>
        </x14:conditionalFormatting>
        <x14:conditionalFormatting xmlns:xm="http://schemas.microsoft.com/office/excel/2006/main">
          <x14:cfRule type="containsText" priority="13" operator="containsText" id="{FA1609F2-BF97-4F49-9479-E71746DCB6B6}">
            <xm:f>NOT(ISERROR(SEARCH($S$6,T12)))</xm:f>
            <xm:f>$S$6</xm:f>
            <x14:dxf>
              <font>
                <color rgb="FF9C0006"/>
              </font>
              <fill>
                <patternFill>
                  <bgColor rgb="FFFFC7CE"/>
                </patternFill>
              </fill>
            </x14:dxf>
          </x14:cfRule>
          <xm:sqref>T12:T13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4"/>
  </sheetPr>
  <dimension ref="A1:P21"/>
  <sheetViews>
    <sheetView topLeftCell="A4" zoomScale="75" zoomScaleNormal="75" workbookViewId="0">
      <selection activeCell="D13" sqref="D13"/>
    </sheetView>
  </sheetViews>
  <sheetFormatPr baseColWidth="10" defaultRowHeight="15"/>
  <cols>
    <col min="1" max="1" width="23" style="285" customWidth="1"/>
    <col min="2" max="4" width="23.7109375" style="285" customWidth="1"/>
    <col min="5" max="7" width="16.5703125" style="285" customWidth="1"/>
    <col min="8" max="10" width="11.42578125" style="285"/>
    <col min="11" max="11" width="16.140625" style="285" customWidth="1"/>
    <col min="12" max="12" width="11.42578125" style="285"/>
    <col min="13" max="13" width="17.5703125" style="285" customWidth="1"/>
    <col min="14" max="14" width="16.85546875" style="285" customWidth="1"/>
    <col min="15" max="16384" width="11.42578125" style="285"/>
  </cols>
  <sheetData>
    <row r="1" spans="1:16" s="7" customFormat="1" ht="33.75" customHeight="1">
      <c r="A1" s="648" t="s">
        <v>208</v>
      </c>
      <c r="B1" s="649"/>
      <c r="C1" s="649"/>
      <c r="D1" s="649"/>
      <c r="E1" s="649"/>
      <c r="F1" s="649"/>
      <c r="G1" s="649"/>
      <c r="H1" s="649"/>
      <c r="I1" s="649"/>
      <c r="J1" s="649"/>
      <c r="K1" s="649"/>
      <c r="L1" s="649"/>
      <c r="M1" s="649"/>
      <c r="N1" s="344" t="s">
        <v>255</v>
      </c>
    </row>
    <row r="2" spans="1:16" s="7" customFormat="1" ht="33.75" customHeight="1">
      <c r="A2" s="80"/>
      <c r="B2" s="80"/>
      <c r="C2" s="80"/>
      <c r="D2" s="80"/>
      <c r="E2" s="80"/>
      <c r="F2" s="80"/>
      <c r="G2" s="80"/>
      <c r="H2" s="8"/>
      <c r="L2" s="295"/>
      <c r="M2" s="80"/>
      <c r="N2" s="80"/>
    </row>
    <row r="3" spans="1:16" ht="15.75" thickBot="1">
      <c r="J3" s="15"/>
      <c r="K3" s="15"/>
      <c r="L3" s="15"/>
      <c r="M3" s="15"/>
      <c r="N3" s="15"/>
      <c r="O3" s="15"/>
    </row>
    <row r="4" spans="1:16" ht="21">
      <c r="A4" s="650" t="s">
        <v>444</v>
      </c>
      <c r="B4" s="651"/>
      <c r="C4" s="651"/>
      <c r="D4" s="651"/>
      <c r="E4" s="651"/>
      <c r="F4" s="651"/>
      <c r="G4" s="651"/>
      <c r="H4" s="651"/>
      <c r="I4" s="651"/>
      <c r="J4" s="651"/>
      <c r="K4" s="651"/>
      <c r="L4" s="651"/>
      <c r="M4" s="651"/>
      <c r="N4" s="651"/>
    </row>
    <row r="5" spans="1:16" ht="18.75" customHeight="1">
      <c r="A5" s="652"/>
      <c r="B5" s="653"/>
      <c r="C5" s="653"/>
      <c r="D5" s="653"/>
      <c r="E5" s="653"/>
      <c r="F5" s="653"/>
      <c r="G5" s="653"/>
      <c r="H5" s="653"/>
      <c r="I5" s="653"/>
      <c r="J5" s="653"/>
      <c r="K5" s="653"/>
      <c r="L5" s="653"/>
      <c r="M5" s="653"/>
      <c r="N5" s="653"/>
    </row>
    <row r="6" spans="1:16" ht="19.5" customHeight="1">
      <c r="A6" s="652"/>
      <c r="B6" s="653"/>
      <c r="C6" s="653"/>
      <c r="D6" s="653"/>
      <c r="E6" s="653"/>
      <c r="F6" s="653"/>
      <c r="G6" s="653"/>
      <c r="H6" s="653"/>
      <c r="I6" s="653"/>
      <c r="J6" s="653"/>
      <c r="K6" s="653"/>
      <c r="L6" s="653"/>
      <c r="M6" s="653"/>
      <c r="N6" s="653"/>
    </row>
    <row r="7" spans="1:16" ht="15.75" thickBot="1">
      <c r="A7" s="654"/>
      <c r="B7" s="655"/>
      <c r="C7" s="323"/>
      <c r="D7" s="323"/>
      <c r="E7" s="323"/>
      <c r="F7" s="323"/>
      <c r="G7" s="323"/>
      <c r="H7" s="323"/>
      <c r="I7" s="299"/>
      <c r="J7" s="323"/>
      <c r="K7" s="323"/>
      <c r="L7" s="323"/>
      <c r="M7" s="323"/>
      <c r="N7" s="323"/>
    </row>
    <row r="8" spans="1:16" ht="36" customHeight="1">
      <c r="A8" s="656" t="s">
        <v>227</v>
      </c>
      <c r="B8" s="656" t="s">
        <v>275</v>
      </c>
      <c r="C8" s="659" t="s">
        <v>277</v>
      </c>
      <c r="D8" s="659" t="s">
        <v>278</v>
      </c>
      <c r="E8" s="659" t="s">
        <v>279</v>
      </c>
      <c r="F8" s="662" t="s">
        <v>280</v>
      </c>
      <c r="G8" s="663"/>
      <c r="H8" s="666" t="s">
        <v>228</v>
      </c>
      <c r="I8" s="669" t="s">
        <v>78</v>
      </c>
      <c r="J8" s="670"/>
      <c r="K8" s="671" t="s">
        <v>170</v>
      </c>
      <c r="L8" s="672"/>
      <c r="M8" s="659" t="s">
        <v>232</v>
      </c>
      <c r="N8" s="659" t="s">
        <v>445</v>
      </c>
    </row>
    <row r="9" spans="1:16" ht="81" customHeight="1">
      <c r="A9" s="657"/>
      <c r="B9" s="657"/>
      <c r="C9" s="660"/>
      <c r="D9" s="660"/>
      <c r="E9" s="660"/>
      <c r="F9" s="664"/>
      <c r="G9" s="665"/>
      <c r="H9" s="667"/>
      <c r="I9" s="673" t="s">
        <v>171</v>
      </c>
      <c r="J9" s="675" t="s">
        <v>172</v>
      </c>
      <c r="K9" s="677" t="s">
        <v>28</v>
      </c>
      <c r="L9" s="680" t="s">
        <v>115</v>
      </c>
      <c r="M9" s="660"/>
      <c r="N9" s="660"/>
    </row>
    <row r="10" spans="1:16" ht="63.75" customHeight="1">
      <c r="A10" s="657"/>
      <c r="B10" s="657"/>
      <c r="C10" s="660"/>
      <c r="D10" s="660"/>
      <c r="E10" s="660"/>
      <c r="F10" s="664"/>
      <c r="G10" s="665"/>
      <c r="H10" s="667"/>
      <c r="I10" s="673"/>
      <c r="J10" s="675"/>
      <c r="K10" s="678"/>
      <c r="L10" s="681"/>
      <c r="M10" s="660"/>
      <c r="N10" s="660"/>
    </row>
    <row r="11" spans="1:16" ht="103.5" customHeight="1" thickBot="1">
      <c r="A11" s="658"/>
      <c r="B11" s="658"/>
      <c r="C11" s="661"/>
      <c r="D11" s="661"/>
      <c r="E11" s="661"/>
      <c r="F11" s="324" t="s">
        <v>76</v>
      </c>
      <c r="G11" s="325" t="s">
        <v>77</v>
      </c>
      <c r="H11" s="668"/>
      <c r="I11" s="674"/>
      <c r="J11" s="676"/>
      <c r="K11" s="679"/>
      <c r="L11" s="682"/>
      <c r="M11" s="661"/>
      <c r="N11" s="661"/>
    </row>
    <row r="12" spans="1:16" ht="105">
      <c r="A12" s="478" t="s">
        <v>582</v>
      </c>
      <c r="B12" s="286"/>
      <c r="C12" s="479" t="s">
        <v>583</v>
      </c>
      <c r="D12" s="478" t="s">
        <v>588</v>
      </c>
      <c r="E12" s="286"/>
      <c r="F12" s="286"/>
      <c r="G12" s="286"/>
      <c r="H12" s="286"/>
      <c r="I12" s="286"/>
      <c r="J12" s="286"/>
      <c r="K12" s="286"/>
      <c r="L12" s="286"/>
      <c r="M12" s="287"/>
      <c r="N12" s="287"/>
      <c r="O12" s="285" t="s">
        <v>174</v>
      </c>
      <c r="P12" s="285" t="s">
        <v>174</v>
      </c>
    </row>
    <row r="13" spans="1:16" ht="21">
      <c r="A13" s="288"/>
      <c r="B13" s="288"/>
      <c r="C13" s="288"/>
      <c r="D13" s="288"/>
      <c r="E13" s="288"/>
      <c r="F13" s="288"/>
      <c r="G13" s="288"/>
      <c r="H13" s="288"/>
      <c r="I13" s="288"/>
      <c r="J13" s="288"/>
      <c r="K13" s="288"/>
      <c r="L13" s="288"/>
      <c r="M13" s="289"/>
      <c r="N13" s="289"/>
    </row>
    <row r="14" spans="1:16" ht="21">
      <c r="A14" s="288"/>
      <c r="B14" s="288"/>
      <c r="C14" s="288"/>
      <c r="D14" s="288"/>
      <c r="E14" s="288"/>
      <c r="F14" s="288"/>
      <c r="G14" s="288"/>
      <c r="H14" s="288"/>
      <c r="I14" s="288"/>
      <c r="J14" s="288"/>
      <c r="K14" s="288"/>
      <c r="L14" s="288"/>
      <c r="M14" s="289"/>
      <c r="N14" s="289"/>
    </row>
    <row r="15" spans="1:16" ht="21">
      <c r="A15" s="288"/>
      <c r="B15" s="288"/>
      <c r="C15" s="288"/>
      <c r="D15" s="288"/>
      <c r="E15" s="288"/>
      <c r="F15" s="288"/>
      <c r="G15" s="288"/>
      <c r="H15" s="288"/>
      <c r="I15" s="288"/>
      <c r="J15" s="288"/>
      <c r="K15" s="288"/>
      <c r="L15" s="288"/>
      <c r="M15" s="289"/>
      <c r="N15" s="289"/>
    </row>
    <row r="16" spans="1:16" ht="21">
      <c r="A16" s="288"/>
      <c r="B16" s="288"/>
      <c r="C16" s="288"/>
      <c r="D16" s="288"/>
      <c r="E16" s="288"/>
      <c r="F16" s="288"/>
      <c r="G16" s="288"/>
      <c r="H16" s="288"/>
      <c r="I16" s="288"/>
      <c r="J16" s="288"/>
      <c r="K16" s="288"/>
      <c r="L16" s="288"/>
      <c r="M16" s="289"/>
      <c r="N16" s="289"/>
    </row>
    <row r="17" spans="1:14" ht="21">
      <c r="A17" s="288"/>
      <c r="B17" s="288"/>
      <c r="C17" s="288"/>
      <c r="D17" s="288"/>
      <c r="E17" s="288"/>
      <c r="F17" s="288"/>
      <c r="G17" s="288"/>
      <c r="H17" s="288"/>
      <c r="I17" s="288"/>
      <c r="J17" s="288"/>
      <c r="K17" s="288"/>
      <c r="L17" s="288"/>
      <c r="M17" s="289"/>
      <c r="N17" s="289"/>
    </row>
    <row r="19" spans="1:14">
      <c r="A19" s="345" t="s">
        <v>276</v>
      </c>
    </row>
    <row r="20" spans="1:14">
      <c r="A20" s="393" t="s">
        <v>442</v>
      </c>
    </row>
    <row r="21" spans="1:14">
      <c r="A21" s="393" t="s">
        <v>443</v>
      </c>
    </row>
  </sheetData>
  <sheetProtection formatCells="0" selectLockedCells="1" selectUnlockedCells="1"/>
  <mergeCells count="19">
    <mergeCell ref="J9:J11"/>
    <mergeCell ref="K9:K11"/>
    <mergeCell ref="L9:L11"/>
    <mergeCell ref="A1:M1"/>
    <mergeCell ref="A4:N4"/>
    <mergeCell ref="A5:N6"/>
    <mergeCell ref="A7:B7"/>
    <mergeCell ref="A8:A11"/>
    <mergeCell ref="B8:B11"/>
    <mergeCell ref="C8:C11"/>
    <mergeCell ref="D8:D11"/>
    <mergeCell ref="E8:E11"/>
    <mergeCell ref="F8:G10"/>
    <mergeCell ref="H8:H11"/>
    <mergeCell ref="I8:J8"/>
    <mergeCell ref="K8:L8"/>
    <mergeCell ref="M8:M11"/>
    <mergeCell ref="N8:N11"/>
    <mergeCell ref="I9:I1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'[1]Lista a seleccionar'!#REF!</xm:f>
          </x14:formula1>
          <xm:sqref>M13:N17</xm:sqref>
        </x14:dataValidation>
        <x14:dataValidation type="list" allowBlank="1" showInputMessage="1" showErrorMessage="1">
          <x14:formula1>
            <xm:f>'[1]Lista a seleccionar'!#REF!</xm:f>
          </x14:formula1>
          <xm:sqref>M12:N12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28"/>
  <sheetViews>
    <sheetView workbookViewId="0">
      <selection activeCell="O22" sqref="O22"/>
    </sheetView>
  </sheetViews>
  <sheetFormatPr baseColWidth="10" defaultRowHeight="15"/>
  <cols>
    <col min="1" max="1" width="11.42578125" style="285"/>
    <col min="2" max="2" width="24.140625" style="285" bestFit="1" customWidth="1"/>
    <col min="3" max="16384" width="11.42578125" style="285"/>
  </cols>
  <sheetData>
    <row r="1" spans="1:5">
      <c r="A1" s="285" t="s">
        <v>201</v>
      </c>
      <c r="B1" s="285" t="s">
        <v>200</v>
      </c>
    </row>
    <row r="2" spans="1:5" ht="23.25">
      <c r="A2" s="290" t="s">
        <v>173</v>
      </c>
      <c r="B2" s="291" t="s">
        <v>199</v>
      </c>
    </row>
    <row r="3" spans="1:5" ht="23.25">
      <c r="A3" s="290" t="s">
        <v>198</v>
      </c>
      <c r="B3" s="291" t="s">
        <v>197</v>
      </c>
      <c r="E3" s="292"/>
    </row>
    <row r="4" spans="1:5" ht="23.25">
      <c r="A4" s="290" t="s">
        <v>196</v>
      </c>
      <c r="B4" s="291" t="s">
        <v>195</v>
      </c>
    </row>
    <row r="5" spans="1:5" ht="23.25">
      <c r="A5" s="290" t="s">
        <v>117</v>
      </c>
      <c r="B5" s="291" t="s">
        <v>194</v>
      </c>
    </row>
    <row r="6" spans="1:5" ht="23.25">
      <c r="A6" s="290"/>
      <c r="B6" s="291" t="s">
        <v>193</v>
      </c>
    </row>
    <row r="7" spans="1:5" ht="23.25">
      <c r="A7" s="290"/>
      <c r="B7" s="291" t="s">
        <v>192</v>
      </c>
    </row>
    <row r="8" spans="1:5" ht="23.25">
      <c r="A8" s="290"/>
      <c r="B8" s="291" t="s">
        <v>191</v>
      </c>
    </row>
    <row r="9" spans="1:5" ht="23.25">
      <c r="A9" s="290"/>
      <c r="B9" s="291" t="s">
        <v>173</v>
      </c>
    </row>
    <row r="10" spans="1:5" ht="23.25">
      <c r="A10" s="290"/>
      <c r="B10" s="291" t="s">
        <v>190</v>
      </c>
    </row>
    <row r="11" spans="1:5" ht="23.25">
      <c r="A11" s="290"/>
      <c r="B11" s="291" t="s">
        <v>189</v>
      </c>
    </row>
    <row r="12" spans="1:5" ht="23.25">
      <c r="A12" s="290"/>
      <c r="B12" s="291" t="s">
        <v>188</v>
      </c>
    </row>
    <row r="13" spans="1:5" ht="23.25">
      <c r="A13" s="290"/>
      <c r="B13" s="291" t="s">
        <v>187</v>
      </c>
    </row>
    <row r="14" spans="1:5" ht="23.25">
      <c r="A14" s="290"/>
      <c r="B14" s="291" t="s">
        <v>186</v>
      </c>
    </row>
    <row r="15" spans="1:5" ht="23.25">
      <c r="A15" s="290"/>
      <c r="B15" s="291" t="s">
        <v>185</v>
      </c>
    </row>
    <row r="16" spans="1:5" ht="23.25">
      <c r="A16" s="290"/>
      <c r="B16" s="291" t="s">
        <v>184</v>
      </c>
    </row>
    <row r="17" spans="1:2" ht="23.25">
      <c r="A17" s="290"/>
      <c r="B17" s="291" t="s">
        <v>183</v>
      </c>
    </row>
    <row r="18" spans="1:2" ht="23.25">
      <c r="A18" s="290"/>
      <c r="B18" s="291" t="s">
        <v>182</v>
      </c>
    </row>
    <row r="19" spans="1:2" ht="23.25">
      <c r="A19" s="290"/>
      <c r="B19" s="291" t="s">
        <v>181</v>
      </c>
    </row>
    <row r="20" spans="1:2" ht="23.25">
      <c r="A20" s="290"/>
      <c r="B20" s="291" t="s">
        <v>180</v>
      </c>
    </row>
    <row r="21" spans="1:2" ht="23.25">
      <c r="A21" s="290"/>
      <c r="B21" s="291" t="s">
        <v>179</v>
      </c>
    </row>
    <row r="22" spans="1:2" ht="23.25">
      <c r="A22" s="290"/>
      <c r="B22" s="291" t="s">
        <v>178</v>
      </c>
    </row>
    <row r="23" spans="1:2" ht="23.25">
      <c r="A23" s="290"/>
      <c r="B23" s="291" t="s">
        <v>177</v>
      </c>
    </row>
    <row r="24" spans="1:2" ht="23.25">
      <c r="A24" s="290"/>
      <c r="B24" s="291" t="s">
        <v>176</v>
      </c>
    </row>
    <row r="25" spans="1:2" ht="23.25">
      <c r="A25" s="290"/>
      <c r="B25" s="291" t="s">
        <v>175</v>
      </c>
    </row>
    <row r="26" spans="1:2" ht="23.25">
      <c r="A26" s="290"/>
      <c r="B26" s="291" t="s">
        <v>117</v>
      </c>
    </row>
    <row r="27" spans="1:2" ht="23.25">
      <c r="A27" s="290"/>
      <c r="B27" s="290"/>
    </row>
    <row r="28" spans="1:2" ht="23.25">
      <c r="A28" s="290"/>
      <c r="B28" s="2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9" tint="-0.249977111117893"/>
  </sheetPr>
  <dimension ref="A1:W50"/>
  <sheetViews>
    <sheetView view="pageBreakPreview" zoomScale="60" zoomScaleNormal="70" workbookViewId="0">
      <selection activeCell="D19" sqref="D19"/>
    </sheetView>
  </sheetViews>
  <sheetFormatPr baseColWidth="10" defaultColWidth="11.42578125" defaultRowHeight="12.75"/>
  <cols>
    <col min="1" max="1" width="46.85546875" style="16" customWidth="1"/>
    <col min="2" max="2" width="27.28515625" style="16" customWidth="1"/>
    <col min="3" max="3" width="20.28515625" style="16" customWidth="1"/>
    <col min="4" max="4" width="26" style="16" customWidth="1"/>
    <col min="5" max="5" width="24.140625" style="16" customWidth="1"/>
    <col min="6" max="6" width="4.5703125" style="16" customWidth="1"/>
    <col min="7" max="7" width="13.7109375" style="16" customWidth="1"/>
    <col min="8" max="8" width="29.28515625" style="16" customWidth="1"/>
    <col min="9" max="9" width="9.28515625" style="16" customWidth="1"/>
    <col min="10" max="16384" width="11.42578125" style="16"/>
  </cols>
  <sheetData>
    <row r="1" spans="1:23" ht="69.75" customHeight="1" thickBot="1">
      <c r="A1" s="694" t="s">
        <v>43</v>
      </c>
      <c r="B1" s="695"/>
      <c r="C1" s="695"/>
      <c r="D1" s="695"/>
      <c r="E1" s="695"/>
      <c r="F1" s="695"/>
      <c r="G1" s="695"/>
      <c r="H1" s="294" t="s">
        <v>258</v>
      </c>
      <c r="I1" s="17"/>
      <c r="J1" s="18"/>
      <c r="K1" s="18"/>
    </row>
    <row r="2" spans="1:23" ht="20.100000000000001" customHeight="1" thickBot="1">
      <c r="A2" s="713" t="s">
        <v>12</v>
      </c>
      <c r="B2" s="714"/>
      <c r="C2" s="714"/>
      <c r="D2" s="714"/>
      <c r="E2" s="714"/>
      <c r="F2" s="714"/>
      <c r="G2" s="714"/>
      <c r="H2" s="715"/>
      <c r="I2" s="19"/>
      <c r="J2" s="18"/>
      <c r="K2" s="18"/>
      <c r="L2" s="18"/>
      <c r="M2" s="18"/>
      <c r="N2" s="18"/>
      <c r="O2" s="18"/>
      <c r="P2" s="18"/>
      <c r="Q2" s="18"/>
      <c r="R2" s="18"/>
      <c r="S2" s="18"/>
      <c r="T2" s="18"/>
      <c r="U2" s="18"/>
      <c r="V2" s="18"/>
      <c r="W2" s="18"/>
    </row>
    <row r="3" spans="1:23" ht="30" customHeight="1">
      <c r="A3" s="20" t="s">
        <v>19</v>
      </c>
      <c r="B3" s="716" t="s">
        <v>584</v>
      </c>
      <c r="C3" s="716"/>
      <c r="D3" s="716"/>
      <c r="E3" s="717"/>
      <c r="F3" s="717"/>
      <c r="G3" s="717"/>
      <c r="H3" s="718"/>
      <c r="I3" s="18"/>
      <c r="J3" s="21"/>
      <c r="K3" s="21"/>
      <c r="L3" s="21"/>
      <c r="M3" s="21"/>
      <c r="N3" s="21"/>
      <c r="O3" s="18"/>
      <c r="P3" s="18"/>
      <c r="Q3" s="18"/>
      <c r="R3" s="18"/>
      <c r="S3" s="18"/>
      <c r="T3" s="18"/>
      <c r="U3" s="18"/>
      <c r="V3" s="18"/>
      <c r="W3" s="18"/>
    </row>
    <row r="4" spans="1:23" ht="30" customHeight="1">
      <c r="A4" s="22" t="s">
        <v>27</v>
      </c>
      <c r="B4" s="719" t="s">
        <v>44</v>
      </c>
      <c r="C4" s="719"/>
      <c r="D4" s="720"/>
      <c r="E4" s="23"/>
      <c r="F4" s="685"/>
      <c r="G4" s="685"/>
      <c r="H4" s="86"/>
      <c r="I4" s="18"/>
      <c r="J4" s="24"/>
      <c r="K4" s="24"/>
      <c r="L4" s="21"/>
      <c r="M4" s="21"/>
      <c r="N4" s="21"/>
      <c r="O4" s="18"/>
      <c r="P4" s="18"/>
      <c r="Q4" s="18"/>
      <c r="R4" s="18"/>
      <c r="S4" s="18"/>
      <c r="T4" s="18"/>
      <c r="U4" s="18"/>
      <c r="V4" s="18"/>
      <c r="W4" s="18"/>
    </row>
    <row r="5" spans="1:23" ht="57" customHeight="1">
      <c r="A5" s="25" t="s">
        <v>447</v>
      </c>
      <c r="B5" s="686" t="s">
        <v>513</v>
      </c>
      <c r="C5" s="687"/>
      <c r="D5" s="687"/>
      <c r="E5" s="26"/>
      <c r="F5" s="82"/>
      <c r="G5" s="82"/>
      <c r="H5" s="87"/>
      <c r="I5" s="18"/>
      <c r="J5" s="24"/>
      <c r="K5" s="24"/>
      <c r="L5" s="21"/>
      <c r="M5" s="21"/>
      <c r="N5" s="21"/>
      <c r="O5" s="18"/>
      <c r="P5" s="18"/>
      <c r="Q5" s="18"/>
      <c r="R5" s="18"/>
      <c r="S5" s="18"/>
      <c r="T5" s="18"/>
      <c r="U5" s="18"/>
      <c r="V5" s="18"/>
      <c r="W5" s="18"/>
    </row>
    <row r="6" spans="1:23" ht="34.5" customHeight="1" thickBot="1">
      <c r="A6" s="27" t="s">
        <v>20</v>
      </c>
      <c r="B6" s="688" t="s">
        <v>513</v>
      </c>
      <c r="C6" s="688"/>
      <c r="D6" s="688"/>
      <c r="E6" s="688"/>
      <c r="F6" s="688"/>
      <c r="G6" s="688"/>
      <c r="H6" s="689"/>
      <c r="I6" s="18"/>
      <c r="J6" s="21"/>
      <c r="K6" s="21"/>
      <c r="L6" s="21"/>
      <c r="M6" s="21"/>
      <c r="N6" s="21"/>
      <c r="O6" s="18"/>
      <c r="P6" s="18"/>
      <c r="Q6" s="18"/>
      <c r="R6" s="18"/>
      <c r="S6" s="18"/>
      <c r="T6" s="18"/>
      <c r="U6" s="18"/>
      <c r="V6" s="18"/>
      <c r="W6" s="18"/>
    </row>
    <row r="7" spans="1:23" ht="29.25" customHeight="1" thickBot="1">
      <c r="A7" s="28"/>
      <c r="B7" s="29"/>
      <c r="C7" s="29"/>
      <c r="D7" s="29"/>
      <c r="E7" s="29"/>
      <c r="F7" s="29"/>
      <c r="G7" s="29"/>
      <c r="H7" s="29"/>
      <c r="I7" s="18"/>
      <c r="J7" s="21"/>
      <c r="K7" s="21"/>
      <c r="L7" s="21"/>
      <c r="M7" s="21"/>
      <c r="N7" s="21"/>
      <c r="O7" s="18"/>
      <c r="P7" s="18"/>
      <c r="Q7" s="18"/>
      <c r="R7" s="18"/>
      <c r="S7" s="18"/>
      <c r="T7" s="18"/>
      <c r="U7" s="18"/>
      <c r="V7" s="18"/>
      <c r="W7" s="18"/>
    </row>
    <row r="8" spans="1:23" ht="48.75" customHeight="1">
      <c r="A8" s="20" t="s">
        <v>16</v>
      </c>
      <c r="B8" s="690" t="s">
        <v>515</v>
      </c>
      <c r="C8" s="690"/>
      <c r="D8" s="690"/>
      <c r="E8" s="690"/>
      <c r="F8" s="690"/>
      <c r="G8" s="690"/>
      <c r="H8" s="691"/>
      <c r="I8" s="18"/>
      <c r="J8" s="18"/>
      <c r="K8" s="18"/>
      <c r="L8" s="18"/>
      <c r="M8" s="18"/>
      <c r="N8" s="18"/>
      <c r="O8" s="18"/>
      <c r="P8" s="18"/>
      <c r="Q8" s="18"/>
      <c r="R8" s="18"/>
      <c r="S8" s="18"/>
      <c r="T8" s="18"/>
      <c r="U8" s="18"/>
      <c r="V8" s="18"/>
      <c r="W8" s="18"/>
    </row>
    <row r="9" spans="1:23" ht="127.5" customHeight="1">
      <c r="A9" s="30" t="s">
        <v>21</v>
      </c>
      <c r="B9" s="692" t="s">
        <v>514</v>
      </c>
      <c r="C9" s="692"/>
      <c r="D9" s="692"/>
      <c r="E9" s="692"/>
      <c r="F9" s="692"/>
      <c r="G9" s="692"/>
      <c r="H9" s="693"/>
      <c r="I9" s="18"/>
      <c r="J9" s="18"/>
      <c r="K9" s="18"/>
      <c r="L9" s="18"/>
      <c r="M9" s="18"/>
      <c r="N9" s="18"/>
      <c r="O9" s="18"/>
      <c r="P9" s="18"/>
      <c r="Q9" s="18"/>
      <c r="R9" s="18"/>
      <c r="S9" s="18"/>
      <c r="T9" s="18"/>
      <c r="U9" s="18"/>
      <c r="V9" s="18"/>
      <c r="W9" s="18"/>
    </row>
    <row r="10" spans="1:23" ht="30" customHeight="1" thickBot="1">
      <c r="A10" s="31" t="s">
        <v>22</v>
      </c>
      <c r="B10" s="683"/>
      <c r="C10" s="683"/>
      <c r="D10" s="683"/>
      <c r="E10" s="683"/>
      <c r="F10" s="683"/>
      <c r="G10" s="683"/>
      <c r="H10" s="684"/>
      <c r="I10" s="18"/>
      <c r="J10" s="18"/>
      <c r="K10" s="18"/>
      <c r="L10" s="18"/>
      <c r="M10" s="18"/>
      <c r="N10" s="18"/>
      <c r="O10" s="18"/>
      <c r="P10" s="18"/>
      <c r="Q10" s="18"/>
      <c r="R10" s="18"/>
      <c r="S10" s="18"/>
      <c r="T10" s="18"/>
      <c r="U10" s="18"/>
      <c r="V10" s="18"/>
      <c r="W10" s="18"/>
    </row>
    <row r="11" spans="1:23" ht="17.25" customHeight="1" thickBot="1">
      <c r="A11" s="88"/>
      <c r="B11" s="32"/>
      <c r="C11" s="32"/>
      <c r="D11" s="32"/>
      <c r="E11" s="32"/>
      <c r="F11" s="32"/>
      <c r="G11" s="32"/>
      <c r="H11" s="32"/>
      <c r="I11" s="18"/>
      <c r="J11" s="18"/>
      <c r="K11" s="18"/>
      <c r="L11" s="18"/>
      <c r="M11" s="18"/>
      <c r="N11" s="18"/>
      <c r="O11" s="18"/>
      <c r="P11" s="18"/>
      <c r="Q11" s="18"/>
      <c r="R11" s="18"/>
      <c r="S11" s="18"/>
      <c r="T11" s="18"/>
      <c r="U11" s="18"/>
      <c r="V11" s="18"/>
      <c r="W11" s="18"/>
    </row>
    <row r="12" spans="1:23" ht="30" customHeight="1">
      <c r="A12" s="300" t="s">
        <v>23</v>
      </c>
      <c r="B12" s="301" t="s">
        <v>17</v>
      </c>
      <c r="C12" s="301" t="s">
        <v>29</v>
      </c>
      <c r="D12" s="301" t="s">
        <v>28</v>
      </c>
      <c r="E12" s="302" t="s">
        <v>47</v>
      </c>
      <c r="F12" s="712"/>
      <c r="G12" s="712"/>
      <c r="H12" s="712"/>
      <c r="I12" s="712"/>
      <c r="J12" s="712"/>
      <c r="K12" s="712"/>
      <c r="L12" s="712"/>
      <c r="M12" s="712"/>
      <c r="N12" s="18"/>
      <c r="O12" s="18"/>
      <c r="P12" s="18"/>
      <c r="Q12" s="18"/>
      <c r="R12" s="18"/>
      <c r="S12" s="18"/>
    </row>
    <row r="13" spans="1:23" ht="30" customHeight="1">
      <c r="A13" s="89"/>
      <c r="B13" s="33" t="s">
        <v>516</v>
      </c>
      <c r="C13" s="33"/>
      <c r="D13" s="33" t="s">
        <v>516</v>
      </c>
      <c r="E13" s="90" t="s">
        <v>516</v>
      </c>
      <c r="F13" s="34"/>
      <c r="G13" s="34"/>
      <c r="H13" s="34"/>
      <c r="I13" s="34"/>
      <c r="J13" s="21"/>
      <c r="K13" s="21"/>
      <c r="L13" s="21"/>
      <c r="M13" s="21"/>
      <c r="N13" s="18"/>
      <c r="O13" s="18"/>
      <c r="P13" s="18"/>
      <c r="Q13" s="18"/>
      <c r="R13" s="18"/>
      <c r="S13" s="18"/>
    </row>
    <row r="14" spans="1:23" ht="30" customHeight="1">
      <c r="A14" s="303" t="s">
        <v>24</v>
      </c>
      <c r="B14" s="304" t="s">
        <v>37</v>
      </c>
      <c r="C14" s="304" t="s">
        <v>30</v>
      </c>
      <c r="D14" s="304" t="s">
        <v>31</v>
      </c>
      <c r="E14" s="305" t="s">
        <v>18</v>
      </c>
      <c r="F14" s="698"/>
      <c r="G14" s="698"/>
      <c r="H14" s="698"/>
      <c r="I14" s="698"/>
      <c r="J14" s="21"/>
      <c r="K14" s="21"/>
      <c r="L14" s="21"/>
      <c r="M14" s="21"/>
      <c r="N14" s="18"/>
      <c r="O14" s="18"/>
      <c r="P14" s="18"/>
      <c r="Q14" s="18"/>
      <c r="R14" s="18"/>
      <c r="S14" s="18"/>
      <c r="T14" s="18"/>
      <c r="U14" s="18"/>
      <c r="V14" s="18"/>
    </row>
    <row r="15" spans="1:23" ht="30" customHeight="1" thickBot="1">
      <c r="A15" s="31"/>
      <c r="B15" s="91" t="s">
        <v>516</v>
      </c>
      <c r="C15" s="91"/>
      <c r="D15" s="91"/>
      <c r="E15" s="92"/>
      <c r="F15" s="698"/>
      <c r="G15" s="698"/>
      <c r="H15" s="698"/>
      <c r="I15" s="698"/>
      <c r="J15" s="21"/>
      <c r="K15" s="21"/>
      <c r="L15" s="21"/>
      <c r="M15" s="21"/>
      <c r="N15" s="18"/>
      <c r="O15" s="18"/>
      <c r="P15" s="18"/>
      <c r="Q15" s="18"/>
      <c r="R15" s="18"/>
      <c r="S15" s="18"/>
      <c r="T15" s="18"/>
      <c r="U15" s="18"/>
      <c r="V15" s="18"/>
    </row>
    <row r="16" spans="1:23" ht="30" customHeight="1" thickBot="1">
      <c r="A16" s="35"/>
      <c r="B16" s="36"/>
      <c r="C16" s="36"/>
      <c r="D16" s="36"/>
      <c r="E16" s="37"/>
      <c r="F16" s="37"/>
      <c r="G16" s="37"/>
      <c r="H16" s="38"/>
      <c r="I16" s="39"/>
      <c r="J16" s="21"/>
      <c r="K16" s="21"/>
      <c r="L16" s="21"/>
      <c r="M16" s="21"/>
      <c r="N16" s="18"/>
      <c r="O16" s="18"/>
      <c r="P16" s="18"/>
      <c r="Q16" s="18"/>
      <c r="R16" s="18"/>
      <c r="S16" s="18"/>
      <c r="T16" s="18"/>
      <c r="U16" s="18"/>
      <c r="V16" s="18"/>
      <c r="W16" s="18"/>
    </row>
    <row r="17" spans="1:23" ht="26.25" customHeight="1">
      <c r="A17" s="300" t="s">
        <v>25</v>
      </c>
      <c r="B17" s="699">
        <v>2015</v>
      </c>
      <c r="C17" s="699">
        <v>2016</v>
      </c>
      <c r="D17" s="699">
        <v>2017</v>
      </c>
      <c r="E17" s="699">
        <v>2018</v>
      </c>
      <c r="F17" s="699">
        <v>2019</v>
      </c>
      <c r="G17" s="708"/>
      <c r="H17" s="41"/>
      <c r="I17" s="39"/>
      <c r="J17" s="21"/>
      <c r="K17" s="21"/>
      <c r="L17" s="21"/>
      <c r="M17" s="21"/>
      <c r="N17" s="18"/>
      <c r="O17" s="18"/>
      <c r="P17" s="18"/>
      <c r="Q17" s="18"/>
      <c r="R17" s="18"/>
      <c r="S17" s="18"/>
      <c r="T17" s="18"/>
      <c r="U17" s="18"/>
      <c r="V17" s="18"/>
      <c r="W17" s="18"/>
    </row>
    <row r="18" spans="1:23" ht="30" customHeight="1">
      <c r="A18" s="306" t="s">
        <v>32</v>
      </c>
      <c r="B18" s="700"/>
      <c r="C18" s="700"/>
      <c r="D18" s="700"/>
      <c r="E18" s="700"/>
      <c r="F18" s="700"/>
      <c r="G18" s="709"/>
      <c r="H18" s="41"/>
      <c r="I18" s="39"/>
      <c r="J18" s="21"/>
      <c r="K18" s="21"/>
      <c r="L18" s="21"/>
      <c r="M18" s="21"/>
      <c r="N18" s="18"/>
      <c r="O18" s="18"/>
      <c r="P18" s="18"/>
      <c r="Q18" s="18"/>
      <c r="R18" s="18"/>
      <c r="S18" s="18"/>
      <c r="T18" s="18"/>
      <c r="U18" s="18"/>
      <c r="V18" s="18"/>
      <c r="W18" s="18"/>
    </row>
    <row r="19" spans="1:23" ht="63" customHeight="1" thickBot="1">
      <c r="A19" s="31" t="s">
        <v>57</v>
      </c>
      <c r="B19" s="93">
        <v>2153</v>
      </c>
      <c r="C19" s="93">
        <v>1799</v>
      </c>
      <c r="D19" s="93">
        <v>1846</v>
      </c>
      <c r="E19" s="93">
        <v>1846</v>
      </c>
      <c r="F19" s="710">
        <v>1846</v>
      </c>
      <c r="G19" s="711"/>
      <c r="H19" s="41"/>
      <c r="I19" s="39"/>
      <c r="J19" s="21"/>
      <c r="K19" s="21"/>
      <c r="L19" s="21"/>
      <c r="M19" s="21"/>
      <c r="N19" s="18"/>
      <c r="O19" s="18"/>
      <c r="P19" s="18"/>
      <c r="Q19" s="18"/>
      <c r="R19" s="18"/>
      <c r="S19" s="18"/>
      <c r="T19" s="18"/>
      <c r="U19" s="18"/>
      <c r="V19" s="18"/>
      <c r="W19" s="18"/>
    </row>
    <row r="20" spans="1:23" ht="51.75" customHeight="1" thickBot="1">
      <c r="A20" s="35"/>
      <c r="B20" s="60"/>
      <c r="C20" s="60"/>
      <c r="D20" s="60"/>
      <c r="E20" s="60"/>
      <c r="F20" s="60"/>
      <c r="G20" s="60"/>
      <c r="H20" s="41"/>
      <c r="I20" s="39"/>
      <c r="J20" s="21"/>
      <c r="K20" s="21"/>
      <c r="L20" s="21"/>
      <c r="M20" s="21"/>
      <c r="N20" s="18"/>
      <c r="O20" s="18"/>
      <c r="P20" s="18"/>
      <c r="Q20" s="18"/>
      <c r="R20" s="18"/>
      <c r="S20" s="18"/>
      <c r="T20" s="18"/>
      <c r="U20" s="18"/>
      <c r="V20" s="18"/>
      <c r="W20" s="18"/>
    </row>
    <row r="21" spans="1:23" ht="36" customHeight="1" thickBot="1">
      <c r="A21" s="94" t="s">
        <v>38</v>
      </c>
      <c r="B21" s="40"/>
      <c r="C21" s="40"/>
      <c r="D21" s="40"/>
      <c r="E21" s="40"/>
      <c r="F21" s="40"/>
      <c r="G21" s="40"/>
      <c r="H21" s="41"/>
      <c r="I21" s="39"/>
      <c r="J21" s="21"/>
      <c r="K21" s="21"/>
      <c r="L21" s="21"/>
      <c r="M21" s="21"/>
      <c r="N21" s="18"/>
      <c r="O21" s="18"/>
      <c r="P21" s="18"/>
      <c r="Q21" s="18"/>
      <c r="R21" s="18"/>
      <c r="S21" s="18"/>
      <c r="T21" s="18"/>
      <c r="U21" s="18"/>
      <c r="V21" s="18"/>
      <c r="W21" s="18"/>
    </row>
    <row r="22" spans="1:23" ht="40.5" customHeight="1">
      <c r="A22" s="95" t="s">
        <v>46</v>
      </c>
      <c r="B22" s="96" t="s">
        <v>56</v>
      </c>
      <c r="C22" s="40"/>
      <c r="D22" s="40"/>
      <c r="E22" s="40"/>
      <c r="F22" s="40"/>
      <c r="G22" s="41"/>
      <c r="H22" s="39"/>
      <c r="I22" s="21"/>
      <c r="J22" s="21"/>
      <c r="K22" s="21"/>
      <c r="L22" s="21"/>
      <c r="M22" s="18"/>
      <c r="N22" s="18"/>
      <c r="O22" s="18"/>
      <c r="P22" s="18"/>
      <c r="Q22" s="18"/>
      <c r="R22" s="18"/>
      <c r="S22" s="18"/>
      <c r="T22" s="18"/>
      <c r="U22" s="18"/>
      <c r="V22" s="18"/>
    </row>
    <row r="23" spans="1:23" ht="50.1" customHeight="1">
      <c r="A23" s="97">
        <v>2017</v>
      </c>
      <c r="B23" s="98">
        <v>1846</v>
      </c>
      <c r="C23" s="40"/>
      <c r="D23" s="40"/>
      <c r="E23" s="40"/>
      <c r="F23" s="41"/>
      <c r="G23" s="39"/>
      <c r="H23" s="21"/>
      <c r="I23" s="21"/>
      <c r="J23" s="21"/>
      <c r="K23" s="21"/>
      <c r="L23" s="18"/>
      <c r="M23" s="18"/>
      <c r="N23" s="18"/>
      <c r="O23" s="18"/>
      <c r="P23" s="18"/>
      <c r="Q23" s="18"/>
      <c r="R23" s="18"/>
      <c r="S23" s="18"/>
      <c r="T23" s="18"/>
      <c r="U23" s="18"/>
    </row>
    <row r="24" spans="1:23" ht="50.1" customHeight="1">
      <c r="A24" s="97"/>
      <c r="B24" s="98"/>
      <c r="C24" s="83"/>
      <c r="D24" s="83"/>
      <c r="E24" s="83"/>
      <c r="F24" s="41"/>
      <c r="G24" s="39"/>
      <c r="H24" s="21"/>
      <c r="I24" s="21"/>
      <c r="J24" s="21"/>
      <c r="K24" s="21"/>
      <c r="L24" s="18"/>
      <c r="M24" s="18"/>
      <c r="N24" s="18"/>
      <c r="O24" s="18"/>
      <c r="P24" s="18"/>
      <c r="Q24" s="18"/>
      <c r="R24" s="18"/>
      <c r="S24" s="18"/>
      <c r="T24" s="18"/>
      <c r="U24" s="18"/>
    </row>
    <row r="25" spans="1:23" ht="50.1" customHeight="1">
      <c r="A25" s="97"/>
      <c r="B25" s="98"/>
      <c r="C25" s="83"/>
      <c r="D25" s="83"/>
      <c r="E25" s="83"/>
      <c r="F25" s="41"/>
      <c r="G25" s="39"/>
      <c r="H25" s="21"/>
      <c r="I25" s="21"/>
      <c r="J25" s="21"/>
      <c r="K25" s="21"/>
      <c r="L25" s="18"/>
      <c r="M25" s="18"/>
      <c r="N25" s="18"/>
      <c r="O25" s="18"/>
      <c r="P25" s="18"/>
      <c r="Q25" s="18"/>
      <c r="R25" s="18"/>
      <c r="S25" s="18"/>
      <c r="T25" s="18"/>
      <c r="U25" s="18"/>
    </row>
    <row r="26" spans="1:23" ht="50.1" customHeight="1">
      <c r="A26" s="97"/>
      <c r="B26" s="98"/>
      <c r="C26" s="83"/>
      <c r="D26" s="83"/>
      <c r="E26" s="83"/>
      <c r="F26" s="41"/>
      <c r="G26" s="39"/>
      <c r="H26" s="21"/>
      <c r="I26" s="21"/>
      <c r="J26" s="21"/>
      <c r="K26" s="21"/>
      <c r="L26" s="18"/>
      <c r="M26" s="18"/>
      <c r="N26" s="18"/>
      <c r="O26" s="18"/>
      <c r="P26" s="18"/>
      <c r="Q26" s="18"/>
      <c r="R26" s="18"/>
      <c r="S26" s="18"/>
      <c r="T26" s="18"/>
      <c r="U26" s="18"/>
    </row>
    <row r="27" spans="1:23" ht="50.1" customHeight="1" thickBot="1">
      <c r="A27" s="31"/>
      <c r="B27" s="99"/>
      <c r="C27" s="39"/>
      <c r="D27" s="39"/>
      <c r="E27" s="34"/>
      <c r="F27" s="34"/>
      <c r="G27" s="34"/>
      <c r="H27" s="21"/>
      <c r="I27" s="21"/>
      <c r="J27" s="21"/>
      <c r="K27" s="21"/>
      <c r="L27" s="18"/>
      <c r="M27" s="18"/>
      <c r="N27" s="18"/>
      <c r="O27" s="18"/>
      <c r="P27" s="18"/>
      <c r="Q27" s="18"/>
      <c r="R27" s="18"/>
      <c r="S27" s="18"/>
      <c r="T27" s="18"/>
      <c r="U27" s="18"/>
    </row>
    <row r="28" spans="1:23" ht="36.75" customHeight="1" thickBot="1">
      <c r="A28" s="35"/>
      <c r="B28" s="83"/>
      <c r="C28" s="39"/>
      <c r="D28" s="39"/>
      <c r="E28" s="34"/>
      <c r="F28" s="34"/>
      <c r="G28" s="34"/>
      <c r="H28" s="21"/>
      <c r="I28" s="21"/>
      <c r="J28" s="21"/>
      <c r="K28" s="21"/>
      <c r="L28" s="18"/>
      <c r="M28" s="18"/>
      <c r="N28" s="18"/>
      <c r="O28" s="18"/>
      <c r="P28" s="18"/>
      <c r="Q28" s="18"/>
      <c r="R28" s="18"/>
      <c r="S28" s="18"/>
      <c r="T28" s="18"/>
      <c r="U28" s="18"/>
    </row>
    <row r="29" spans="1:23" ht="30" customHeight="1" thickBot="1">
      <c r="A29" s="701" t="s">
        <v>35</v>
      </c>
      <c r="B29" s="702"/>
      <c r="C29" s="702"/>
      <c r="D29" s="703"/>
      <c r="E29" s="42"/>
      <c r="F29" s="42"/>
      <c r="G29" s="42"/>
      <c r="H29" s="42"/>
      <c r="I29" s="21"/>
      <c r="J29" s="21"/>
      <c r="K29" s="21"/>
      <c r="L29" s="21"/>
      <c r="M29" s="21"/>
      <c r="N29" s="18"/>
      <c r="O29" s="18"/>
      <c r="P29" s="18"/>
      <c r="Q29" s="18"/>
      <c r="R29" s="18"/>
      <c r="S29" s="18"/>
      <c r="T29" s="18"/>
      <c r="U29" s="18"/>
      <c r="V29" s="18"/>
      <c r="W29" s="18"/>
    </row>
    <row r="30" spans="1:23" ht="91.5" customHeight="1">
      <c r="A30" s="100" t="s">
        <v>14</v>
      </c>
      <c r="B30" s="704" t="s">
        <v>517</v>
      </c>
      <c r="C30" s="704"/>
      <c r="D30" s="704"/>
      <c r="E30" s="705"/>
      <c r="F30" s="42"/>
      <c r="G30" s="42"/>
      <c r="H30" s="42"/>
      <c r="I30" s="21"/>
      <c r="J30" s="21"/>
      <c r="K30" s="21"/>
      <c r="L30" s="21"/>
      <c r="M30" s="21"/>
      <c r="N30" s="18"/>
      <c r="O30" s="18"/>
      <c r="P30" s="18"/>
      <c r="Q30" s="18"/>
      <c r="R30" s="18"/>
      <c r="S30" s="18"/>
      <c r="T30" s="18"/>
      <c r="U30" s="18"/>
      <c r="V30" s="18"/>
      <c r="W30" s="18"/>
    </row>
    <row r="31" spans="1:23" ht="101.25" customHeight="1">
      <c r="A31" s="101" t="s">
        <v>33</v>
      </c>
      <c r="B31" s="706" t="s">
        <v>518</v>
      </c>
      <c r="C31" s="706"/>
      <c r="D31" s="706"/>
      <c r="E31" s="707"/>
      <c r="F31" s="42"/>
      <c r="G31" s="42"/>
      <c r="H31" s="42"/>
      <c r="I31" s="21"/>
      <c r="J31" s="21"/>
      <c r="K31" s="21"/>
      <c r="L31" s="21"/>
      <c r="M31" s="21"/>
      <c r="N31" s="18"/>
      <c r="O31" s="18"/>
      <c r="P31" s="18"/>
      <c r="Q31" s="18"/>
      <c r="R31" s="18"/>
      <c r="S31" s="18"/>
      <c r="T31" s="18"/>
      <c r="U31" s="18"/>
      <c r="V31" s="18"/>
      <c r="W31" s="18"/>
    </row>
    <row r="32" spans="1:23" ht="95.25" customHeight="1" thickBot="1">
      <c r="A32" s="102" t="s">
        <v>34</v>
      </c>
      <c r="B32" s="696" t="s">
        <v>519</v>
      </c>
      <c r="C32" s="696"/>
      <c r="D32" s="696"/>
      <c r="E32" s="697"/>
      <c r="F32" s="42"/>
      <c r="G32" s="42"/>
      <c r="H32" s="42"/>
      <c r="I32" s="21"/>
      <c r="J32" s="21"/>
      <c r="K32" s="21"/>
      <c r="L32" s="21"/>
      <c r="M32" s="21"/>
      <c r="N32" s="18"/>
      <c r="O32" s="18"/>
      <c r="P32" s="18"/>
      <c r="Q32" s="18"/>
      <c r="R32" s="18"/>
      <c r="S32" s="18"/>
      <c r="T32" s="18"/>
      <c r="U32" s="18"/>
      <c r="V32" s="18"/>
      <c r="W32" s="18"/>
    </row>
    <row r="33" spans="1:23" ht="66.75" customHeight="1">
      <c r="A33" s="43"/>
      <c r="B33" s="44"/>
      <c r="C33" s="44"/>
      <c r="D33" s="44"/>
      <c r="E33" s="44"/>
      <c r="F33" s="42"/>
      <c r="G33" s="42"/>
      <c r="H33" s="42"/>
      <c r="I33" s="21"/>
      <c r="J33" s="21"/>
      <c r="K33" s="21"/>
      <c r="L33" s="21"/>
      <c r="M33" s="21"/>
      <c r="N33" s="18"/>
      <c r="O33" s="18"/>
      <c r="P33" s="18"/>
      <c r="Q33" s="18"/>
      <c r="R33" s="18"/>
      <c r="S33" s="18"/>
      <c r="T33" s="18"/>
      <c r="U33" s="18"/>
      <c r="V33" s="18"/>
      <c r="W33" s="18"/>
    </row>
    <row r="34" spans="1:23" ht="66.75" customHeight="1">
      <c r="A34" s="43"/>
      <c r="B34" s="44"/>
      <c r="C34" s="44"/>
      <c r="D34" s="44"/>
      <c r="E34" s="44"/>
      <c r="F34" s="42"/>
      <c r="G34" s="42"/>
      <c r="H34" s="42"/>
      <c r="I34" s="21"/>
      <c r="J34" s="21"/>
      <c r="K34" s="21"/>
      <c r="L34" s="21"/>
      <c r="M34" s="21"/>
      <c r="N34" s="18"/>
      <c r="O34" s="18"/>
      <c r="P34" s="18"/>
      <c r="Q34" s="18"/>
      <c r="R34" s="18"/>
      <c r="S34" s="18"/>
      <c r="T34" s="18"/>
      <c r="U34" s="18"/>
      <c r="V34" s="18"/>
      <c r="W34" s="18"/>
    </row>
    <row r="35" spans="1:23" ht="66.75" customHeight="1">
      <c r="A35" s="43"/>
      <c r="B35" s="44"/>
      <c r="C35" s="44"/>
      <c r="D35" s="44"/>
      <c r="E35" s="44"/>
      <c r="F35" s="42"/>
      <c r="G35" s="42"/>
      <c r="H35" s="42"/>
      <c r="I35" s="21"/>
      <c r="J35" s="21"/>
      <c r="K35" s="21"/>
      <c r="L35" s="21"/>
      <c r="M35" s="21"/>
      <c r="N35" s="18"/>
      <c r="O35" s="18"/>
      <c r="P35" s="18"/>
      <c r="Q35" s="18"/>
      <c r="R35" s="18"/>
      <c r="S35" s="18"/>
      <c r="T35" s="18"/>
      <c r="U35" s="18"/>
      <c r="V35" s="18"/>
      <c r="W35" s="18"/>
    </row>
    <row r="36" spans="1:23" ht="25.5" customHeight="1" thickBot="1">
      <c r="A36" s="43"/>
      <c r="B36" s="44"/>
      <c r="C36" s="44"/>
      <c r="D36" s="44"/>
      <c r="E36" s="44"/>
      <c r="F36" s="42"/>
      <c r="G36" s="42"/>
      <c r="H36" s="42"/>
      <c r="I36" s="21"/>
      <c r="J36" s="21"/>
      <c r="K36" s="21"/>
      <c r="L36" s="21"/>
      <c r="M36" s="21"/>
      <c r="N36" s="18"/>
      <c r="O36" s="18"/>
      <c r="P36" s="18"/>
      <c r="Q36" s="18"/>
      <c r="R36" s="18"/>
      <c r="S36" s="18"/>
      <c r="T36" s="18"/>
      <c r="U36" s="18"/>
      <c r="V36" s="18"/>
      <c r="W36" s="18"/>
    </row>
    <row r="37" spans="1:23" ht="46.5" customHeight="1" thickBot="1">
      <c r="A37" s="722" t="s">
        <v>51</v>
      </c>
      <c r="B37" s="723"/>
      <c r="C37" s="45"/>
      <c r="D37" s="45"/>
      <c r="E37" s="45"/>
      <c r="F37" s="46"/>
      <c r="G37" s="46"/>
      <c r="H37" s="46"/>
      <c r="I37" s="18"/>
      <c r="J37" s="18"/>
      <c r="K37" s="18"/>
      <c r="L37" s="18"/>
      <c r="M37" s="18"/>
      <c r="N37" s="18"/>
      <c r="O37" s="18"/>
      <c r="P37" s="18"/>
      <c r="Q37" s="18"/>
      <c r="R37" s="18"/>
      <c r="S37" s="18"/>
      <c r="T37" s="18"/>
      <c r="U37" s="18"/>
      <c r="V37" s="18"/>
      <c r="W37" s="18"/>
    </row>
    <row r="38" spans="1:23" ht="30" customHeight="1" thickBot="1">
      <c r="A38" s="724" t="s">
        <v>26</v>
      </c>
      <c r="B38" s="725"/>
      <c r="C38" s="725"/>
      <c r="D38" s="725"/>
      <c r="E38" s="725"/>
      <c r="F38" s="725"/>
      <c r="G38" s="725"/>
      <c r="H38" s="726"/>
      <c r="I38" s="727" t="s">
        <v>45</v>
      </c>
      <c r="J38" s="18"/>
      <c r="K38" s="18"/>
      <c r="L38" s="18"/>
      <c r="M38" s="18"/>
      <c r="N38" s="18"/>
      <c r="O38" s="18"/>
      <c r="P38" s="18"/>
      <c r="Q38" s="18"/>
      <c r="R38" s="18"/>
      <c r="S38" s="18"/>
      <c r="T38" s="18"/>
      <c r="U38" s="18"/>
      <c r="V38" s="18"/>
      <c r="W38" s="18"/>
    </row>
    <row r="39" spans="1:23" ht="67.5" customHeight="1">
      <c r="A39" s="307" t="s">
        <v>8</v>
      </c>
      <c r="B39" s="730" t="s">
        <v>11</v>
      </c>
      <c r="C39" s="730"/>
      <c r="D39" s="730" t="s">
        <v>10</v>
      </c>
      <c r="E39" s="730"/>
      <c r="F39" s="730" t="s">
        <v>11</v>
      </c>
      <c r="G39" s="730"/>
      <c r="H39" s="731"/>
      <c r="I39" s="728"/>
      <c r="J39" s="18"/>
      <c r="K39" s="18"/>
      <c r="L39" s="18"/>
      <c r="M39" s="18"/>
      <c r="N39" s="18"/>
      <c r="O39" s="18"/>
      <c r="P39" s="18"/>
      <c r="Q39" s="18"/>
      <c r="R39" s="18"/>
      <c r="S39" s="18"/>
      <c r="T39" s="18"/>
      <c r="U39" s="18"/>
      <c r="V39" s="18"/>
      <c r="W39" s="18"/>
    </row>
    <row r="40" spans="1:23" ht="123" customHeight="1">
      <c r="A40" s="47" t="s">
        <v>36</v>
      </c>
      <c r="B40" s="732" t="s">
        <v>5</v>
      </c>
      <c r="C40" s="732"/>
      <c r="D40" s="732" t="s">
        <v>4</v>
      </c>
      <c r="E40" s="732"/>
      <c r="F40" s="732" t="s">
        <v>6</v>
      </c>
      <c r="G40" s="732"/>
      <c r="H40" s="733"/>
      <c r="I40" s="728"/>
      <c r="J40" s="18"/>
      <c r="K40" s="18"/>
      <c r="L40" s="18"/>
      <c r="M40" s="18"/>
      <c r="N40" s="18"/>
      <c r="O40" s="18"/>
      <c r="P40" s="18"/>
      <c r="Q40" s="18"/>
      <c r="R40" s="18"/>
      <c r="S40" s="18"/>
      <c r="T40" s="18"/>
      <c r="U40" s="18"/>
      <c r="V40" s="18"/>
      <c r="W40" s="18"/>
    </row>
    <row r="41" spans="1:23" ht="213.75" customHeight="1" thickBot="1">
      <c r="A41" s="48"/>
      <c r="B41" s="49"/>
      <c r="C41" s="50"/>
      <c r="D41" s="49"/>
      <c r="E41" s="49"/>
      <c r="F41" s="49"/>
      <c r="G41" s="49"/>
      <c r="H41" s="49"/>
      <c r="I41" s="729"/>
      <c r="J41" s="18"/>
      <c r="K41" s="18"/>
      <c r="L41" s="18"/>
      <c r="M41" s="18"/>
      <c r="N41" s="18"/>
      <c r="O41" s="18"/>
      <c r="P41" s="18"/>
      <c r="Q41" s="18"/>
      <c r="R41" s="18"/>
      <c r="S41" s="18"/>
      <c r="T41" s="18"/>
      <c r="U41" s="18"/>
      <c r="V41" s="18"/>
      <c r="W41" s="18"/>
    </row>
    <row r="42" spans="1:23" ht="15.75">
      <c r="A42" s="51"/>
      <c r="B42" s="51"/>
      <c r="C42" s="51"/>
      <c r="D42" s="52"/>
      <c r="E42" s="53"/>
      <c r="F42" s="53"/>
      <c r="G42" s="53"/>
      <c r="H42" s="53"/>
      <c r="I42" s="18"/>
      <c r="J42" s="18"/>
      <c r="K42" s="18"/>
      <c r="L42" s="18"/>
      <c r="M42" s="18"/>
      <c r="N42" s="18"/>
      <c r="O42" s="18"/>
      <c r="P42" s="18"/>
      <c r="Q42" s="18"/>
      <c r="R42" s="18"/>
      <c r="S42" s="18"/>
      <c r="T42" s="18"/>
      <c r="U42" s="18"/>
      <c r="V42" s="18"/>
      <c r="W42" s="18"/>
    </row>
    <row r="43" spans="1:23" ht="21">
      <c r="A43" s="54" t="s">
        <v>15</v>
      </c>
      <c r="B43" s="55"/>
      <c r="C43" s="55"/>
      <c r="D43" s="55"/>
      <c r="E43" s="54"/>
      <c r="F43" s="55"/>
      <c r="G43" s="55"/>
      <c r="H43" s="56"/>
      <c r="I43" s="18"/>
      <c r="J43" s="18"/>
      <c r="K43" s="18"/>
      <c r="L43" s="18"/>
      <c r="M43" s="18"/>
      <c r="N43" s="18"/>
      <c r="O43" s="18"/>
      <c r="P43" s="18"/>
      <c r="Q43" s="18"/>
      <c r="R43" s="18"/>
      <c r="S43" s="18"/>
      <c r="T43" s="18"/>
      <c r="U43" s="18"/>
      <c r="V43" s="18"/>
      <c r="W43" s="18"/>
    </row>
    <row r="44" spans="1:23" ht="31.5" customHeight="1">
      <c r="A44" s="721" t="s">
        <v>585</v>
      </c>
      <c r="B44" s="721"/>
      <c r="C44" s="721"/>
      <c r="D44" s="721"/>
      <c r="E44" s="721"/>
      <c r="F44" s="721"/>
      <c r="G44" s="721"/>
      <c r="H44" s="721"/>
      <c r="I44" s="18"/>
      <c r="J44" s="18"/>
      <c r="K44" s="18"/>
      <c r="L44" s="18"/>
      <c r="M44" s="18"/>
      <c r="N44" s="18"/>
      <c r="O44" s="18"/>
      <c r="P44" s="18"/>
      <c r="Q44" s="18"/>
      <c r="R44" s="18"/>
      <c r="S44" s="18"/>
      <c r="T44" s="18"/>
      <c r="U44" s="18"/>
      <c r="V44" s="18"/>
      <c r="W44" s="18"/>
    </row>
    <row r="45" spans="1:23">
      <c r="A45" s="18"/>
      <c r="B45" s="18"/>
      <c r="C45" s="18"/>
      <c r="D45" s="18"/>
      <c r="E45" s="18"/>
      <c r="F45" s="18"/>
      <c r="G45" s="18"/>
      <c r="H45" s="18"/>
      <c r="I45" s="18"/>
      <c r="J45" s="18"/>
      <c r="K45" s="18"/>
      <c r="L45" s="18"/>
      <c r="M45" s="18"/>
      <c r="N45" s="18"/>
      <c r="O45" s="18"/>
      <c r="P45" s="18"/>
      <c r="Q45" s="18"/>
      <c r="R45" s="18"/>
      <c r="S45" s="18"/>
      <c r="T45" s="18"/>
      <c r="U45" s="18"/>
      <c r="V45" s="18"/>
      <c r="W45" s="18"/>
    </row>
    <row r="46" spans="1:23">
      <c r="A46" s="18"/>
      <c r="B46" s="18"/>
      <c r="C46" s="18"/>
      <c r="D46" s="18"/>
      <c r="E46" s="18"/>
      <c r="F46" s="18"/>
      <c r="G46" s="18"/>
      <c r="H46" s="18"/>
      <c r="I46" s="18"/>
      <c r="J46" s="18"/>
      <c r="K46" s="18"/>
      <c r="L46" s="18"/>
      <c r="M46" s="18"/>
      <c r="N46" s="18"/>
      <c r="O46" s="18"/>
      <c r="P46" s="18"/>
      <c r="Q46" s="18"/>
      <c r="R46" s="18"/>
      <c r="S46" s="18"/>
      <c r="T46" s="18"/>
      <c r="U46" s="18"/>
      <c r="V46" s="18"/>
      <c r="W46" s="18"/>
    </row>
    <row r="47" spans="1:23">
      <c r="A47" s="18"/>
      <c r="B47" s="18"/>
      <c r="C47" s="18"/>
      <c r="D47" s="18"/>
      <c r="E47" s="18"/>
      <c r="F47" s="18"/>
      <c r="G47" s="18"/>
      <c r="H47" s="18"/>
      <c r="I47" s="18"/>
      <c r="J47" s="18"/>
      <c r="K47" s="18"/>
      <c r="L47" s="18"/>
      <c r="M47" s="18"/>
      <c r="N47" s="18"/>
      <c r="O47" s="18"/>
      <c r="P47" s="18"/>
      <c r="Q47" s="18"/>
      <c r="R47" s="18"/>
      <c r="S47" s="18"/>
      <c r="T47" s="18"/>
      <c r="U47" s="18"/>
      <c r="V47" s="18"/>
      <c r="W47" s="18"/>
    </row>
    <row r="48" spans="1:23">
      <c r="A48" s="18"/>
      <c r="B48" s="18"/>
      <c r="C48" s="18"/>
      <c r="D48" s="18"/>
      <c r="E48" s="18"/>
      <c r="F48" s="18"/>
      <c r="G48" s="18"/>
      <c r="H48" s="18"/>
      <c r="I48" s="18"/>
      <c r="J48" s="18"/>
      <c r="K48" s="18"/>
      <c r="L48" s="18"/>
      <c r="M48" s="18"/>
      <c r="N48" s="18"/>
      <c r="O48" s="18"/>
      <c r="P48" s="18"/>
      <c r="Q48" s="18"/>
      <c r="R48" s="18"/>
      <c r="S48" s="18"/>
      <c r="T48" s="18"/>
      <c r="U48" s="18"/>
      <c r="V48" s="18"/>
      <c r="W48" s="18"/>
    </row>
    <row r="49" spans="1:23">
      <c r="A49" s="18"/>
      <c r="B49" s="18"/>
      <c r="C49" s="18"/>
      <c r="D49" s="18"/>
      <c r="E49" s="18"/>
      <c r="F49" s="18"/>
      <c r="G49" s="18"/>
      <c r="H49" s="18"/>
      <c r="I49" s="18"/>
      <c r="J49" s="18"/>
      <c r="K49" s="18"/>
      <c r="L49" s="18"/>
      <c r="M49" s="18"/>
      <c r="N49" s="18"/>
      <c r="O49" s="18"/>
      <c r="P49" s="18"/>
      <c r="Q49" s="18"/>
      <c r="R49" s="18"/>
      <c r="S49" s="18"/>
      <c r="T49" s="18"/>
      <c r="U49" s="18"/>
      <c r="V49" s="18"/>
      <c r="W49" s="18"/>
    </row>
    <row r="50" spans="1:23">
      <c r="A50" s="18"/>
      <c r="B50" s="18"/>
      <c r="C50" s="18"/>
      <c r="D50" s="18"/>
      <c r="E50" s="18"/>
      <c r="F50" s="18"/>
      <c r="G50" s="18"/>
      <c r="H50" s="18"/>
      <c r="I50" s="18"/>
      <c r="J50" s="18"/>
      <c r="K50" s="18"/>
      <c r="L50" s="18"/>
      <c r="M50" s="18"/>
      <c r="N50" s="18"/>
      <c r="O50" s="18"/>
      <c r="P50" s="18"/>
      <c r="Q50" s="18"/>
      <c r="R50" s="18"/>
      <c r="S50" s="18"/>
      <c r="T50" s="18"/>
      <c r="U50" s="18"/>
      <c r="V50" s="18"/>
      <c r="W50" s="18"/>
    </row>
  </sheetData>
  <mergeCells count="32">
    <mergeCell ref="A44:H44"/>
    <mergeCell ref="A37:B37"/>
    <mergeCell ref="A38:H38"/>
    <mergeCell ref="I38:I41"/>
    <mergeCell ref="B39:C39"/>
    <mergeCell ref="D39:E39"/>
    <mergeCell ref="F39:H39"/>
    <mergeCell ref="B40:C40"/>
    <mergeCell ref="D40:E40"/>
    <mergeCell ref="F40:H40"/>
    <mergeCell ref="A1:G1"/>
    <mergeCell ref="B32:E32"/>
    <mergeCell ref="F14:I15"/>
    <mergeCell ref="B17:B18"/>
    <mergeCell ref="C17:C18"/>
    <mergeCell ref="D17:D18"/>
    <mergeCell ref="E17:E18"/>
    <mergeCell ref="A29:D29"/>
    <mergeCell ref="B30:E30"/>
    <mergeCell ref="B31:E31"/>
    <mergeCell ref="F17:G18"/>
    <mergeCell ref="F19:G19"/>
    <mergeCell ref="F12:M12"/>
    <mergeCell ref="A2:H2"/>
    <mergeCell ref="B3:H3"/>
    <mergeCell ref="B4:D4"/>
    <mergeCell ref="B10:H10"/>
    <mergeCell ref="F4:G4"/>
    <mergeCell ref="B5:D5"/>
    <mergeCell ref="B6:H6"/>
    <mergeCell ref="B8:H8"/>
    <mergeCell ref="B9:H9"/>
  </mergeCells>
  <printOptions horizontalCentered="1"/>
  <pageMargins left="0.19685039370078741" right="0.19685039370078741" top="0.51181102362204722" bottom="0.98425196850393704" header="0" footer="0"/>
  <pageSetup scale="5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9" tint="-0.249977111117893"/>
  </sheetPr>
  <dimension ref="A1:Y40"/>
  <sheetViews>
    <sheetView topLeftCell="J1" zoomScale="90" zoomScaleNormal="90" zoomScaleSheetLayoutView="90" workbookViewId="0">
      <selection activeCell="M11" sqref="M11"/>
    </sheetView>
  </sheetViews>
  <sheetFormatPr baseColWidth="10" defaultColWidth="11.42578125" defaultRowHeight="12.75"/>
  <cols>
    <col min="1" max="1" width="17.85546875" style="9" customWidth="1"/>
    <col min="2" max="2" width="13.7109375" style="9" customWidth="1"/>
    <col min="3" max="3" width="8.28515625" style="9" customWidth="1"/>
    <col min="4" max="4" width="8.5703125" style="9" customWidth="1"/>
    <col min="5" max="5" width="4.28515625" style="9" customWidth="1"/>
    <col min="6" max="6" width="32.28515625" style="9" customWidth="1"/>
    <col min="7" max="9" width="3" style="9" bestFit="1" customWidth="1"/>
    <col min="10" max="10" width="12.140625" style="9" customWidth="1"/>
    <col min="11" max="11" width="44.85546875" style="9" customWidth="1"/>
    <col min="12" max="12" width="12.28515625" style="61" customWidth="1"/>
    <col min="13" max="13" width="10.28515625" style="9" customWidth="1"/>
    <col min="14" max="14" width="17.28515625" style="9" customWidth="1"/>
    <col min="15" max="15" width="9.7109375" style="9" customWidth="1"/>
    <col min="16" max="16" width="17.42578125" style="9" customWidth="1"/>
    <col min="17" max="17" width="10" style="9" customWidth="1"/>
    <col min="18" max="18" width="18" style="9" customWidth="1"/>
    <col min="19" max="19" width="9.7109375" style="9" customWidth="1"/>
    <col min="20" max="20" width="18.140625" style="9" customWidth="1"/>
    <col min="21" max="21" width="10" style="9" customWidth="1"/>
    <col min="22" max="22" width="16.42578125" style="9" customWidth="1"/>
    <col min="23" max="23" width="14.5703125" style="341" customWidth="1"/>
    <col min="24" max="24" width="17.28515625" style="9" customWidth="1"/>
    <col min="25" max="25" width="12.5703125" style="9" bestFit="1" customWidth="1"/>
    <col min="26" max="16384" width="11.42578125" style="9"/>
  </cols>
  <sheetData>
    <row r="1" spans="1:25" ht="34.5" customHeight="1" thickBot="1">
      <c r="A1" s="734" t="s">
        <v>127</v>
      </c>
      <c r="B1" s="735"/>
      <c r="C1" s="735"/>
      <c r="D1" s="735"/>
      <c r="E1" s="735"/>
      <c r="F1" s="735"/>
      <c r="G1" s="735"/>
      <c r="H1" s="735"/>
      <c r="I1" s="735"/>
      <c r="J1" s="735"/>
      <c r="K1" s="735"/>
      <c r="L1" s="735"/>
      <c r="M1" s="735"/>
      <c r="N1" s="735"/>
      <c r="O1" s="735"/>
      <c r="P1" s="735"/>
      <c r="Q1" s="735"/>
      <c r="R1" s="735"/>
      <c r="S1" s="735"/>
      <c r="T1" s="735"/>
      <c r="U1" s="735"/>
      <c r="V1" s="85" t="s">
        <v>262</v>
      </c>
    </row>
    <row r="3" spans="1:25" ht="15.75" customHeight="1">
      <c r="A3" s="737" t="s">
        <v>119</v>
      </c>
      <c r="B3" s="737"/>
      <c r="C3" s="737"/>
      <c r="D3" s="737"/>
      <c r="E3" s="737"/>
      <c r="F3" s="737" t="s">
        <v>55</v>
      </c>
      <c r="G3" s="737"/>
      <c r="H3" s="737"/>
      <c r="I3" s="737"/>
      <c r="J3" s="741" t="s">
        <v>124</v>
      </c>
      <c r="K3" s="741"/>
      <c r="L3" s="738" t="s">
        <v>9</v>
      </c>
      <c r="M3" s="738" t="s">
        <v>58</v>
      </c>
      <c r="N3" s="738"/>
      <c r="O3" s="738"/>
      <c r="P3" s="738"/>
      <c r="Q3" s="738"/>
      <c r="R3" s="738"/>
      <c r="S3" s="738"/>
      <c r="T3" s="738"/>
      <c r="U3" s="738"/>
      <c r="V3" s="738"/>
      <c r="W3" s="738" t="s">
        <v>205</v>
      </c>
    </row>
    <row r="4" spans="1:25" ht="15.75" customHeight="1">
      <c r="A4" s="737"/>
      <c r="B4" s="737"/>
      <c r="C4" s="737"/>
      <c r="D4" s="737"/>
      <c r="E4" s="737"/>
      <c r="F4" s="737" t="s">
        <v>121</v>
      </c>
      <c r="G4" s="737" t="s">
        <v>123</v>
      </c>
      <c r="H4" s="737"/>
      <c r="I4" s="737"/>
      <c r="J4" s="741"/>
      <c r="K4" s="741"/>
      <c r="L4" s="738"/>
      <c r="M4" s="738">
        <v>2021</v>
      </c>
      <c r="N4" s="738"/>
      <c r="O4" s="738">
        <v>2022</v>
      </c>
      <c r="P4" s="738"/>
      <c r="Q4" s="738">
        <v>2023</v>
      </c>
      <c r="R4" s="738"/>
      <c r="S4" s="738">
        <v>2024</v>
      </c>
      <c r="T4" s="738"/>
      <c r="U4" s="738">
        <v>2025</v>
      </c>
      <c r="V4" s="738"/>
      <c r="W4" s="738"/>
    </row>
    <row r="5" spans="1:25" ht="67.5" customHeight="1">
      <c r="A5" s="417" t="s">
        <v>237</v>
      </c>
      <c r="B5" s="417" t="s">
        <v>240</v>
      </c>
      <c r="C5" s="417" t="s">
        <v>497</v>
      </c>
      <c r="D5" s="417" t="s">
        <v>238</v>
      </c>
      <c r="E5" s="417" t="s">
        <v>239</v>
      </c>
      <c r="F5" s="737"/>
      <c r="G5" s="418" t="s">
        <v>118</v>
      </c>
      <c r="H5" s="418" t="s">
        <v>446</v>
      </c>
      <c r="I5" s="418" t="s">
        <v>120</v>
      </c>
      <c r="J5" s="741"/>
      <c r="K5" s="741"/>
      <c r="L5" s="738"/>
      <c r="M5" s="416" t="s">
        <v>59</v>
      </c>
      <c r="N5" s="416" t="s">
        <v>125</v>
      </c>
      <c r="O5" s="416" t="s">
        <v>59</v>
      </c>
      <c r="P5" s="416" t="s">
        <v>125</v>
      </c>
      <c r="Q5" s="416" t="s">
        <v>59</v>
      </c>
      <c r="R5" s="416" t="s">
        <v>125</v>
      </c>
      <c r="S5" s="416" t="s">
        <v>59</v>
      </c>
      <c r="T5" s="416" t="s">
        <v>125</v>
      </c>
      <c r="U5" s="416" t="s">
        <v>59</v>
      </c>
      <c r="V5" s="416" t="s">
        <v>125</v>
      </c>
      <c r="W5" s="738"/>
    </row>
    <row r="6" spans="1:25" s="406" customFormat="1" ht="47.25">
      <c r="A6" s="407"/>
      <c r="B6" s="407"/>
      <c r="C6" s="407"/>
      <c r="D6" s="407"/>
      <c r="E6" s="407"/>
      <c r="F6" s="446" t="s">
        <v>512</v>
      </c>
      <c r="G6" s="408" t="s">
        <v>511</v>
      </c>
      <c r="H6" s="408"/>
      <c r="I6" s="408"/>
      <c r="J6" s="742" t="s">
        <v>503</v>
      </c>
      <c r="K6" s="742"/>
      <c r="L6" s="742"/>
      <c r="M6" s="742"/>
      <c r="N6" s="742"/>
      <c r="O6" s="742"/>
      <c r="P6" s="742"/>
      <c r="Q6" s="413"/>
      <c r="R6" s="413"/>
      <c r="S6" s="413"/>
      <c r="T6" s="413"/>
      <c r="U6" s="413"/>
      <c r="V6" s="413"/>
      <c r="W6" s="426"/>
    </row>
    <row r="7" spans="1:25" s="406" customFormat="1" ht="15.75" customHeight="1">
      <c r="A7" s="407"/>
      <c r="B7" s="407"/>
      <c r="C7" s="407"/>
      <c r="D7" s="407"/>
      <c r="E7" s="407"/>
      <c r="F7" s="407"/>
      <c r="G7" s="408"/>
      <c r="H7" s="408"/>
      <c r="I7" s="408"/>
      <c r="J7" s="743" t="s">
        <v>504</v>
      </c>
      <c r="K7" s="743"/>
      <c r="L7" s="743"/>
      <c r="M7" s="743"/>
      <c r="N7" s="743"/>
      <c r="O7" s="743"/>
      <c r="P7" s="743"/>
      <c r="Q7" s="419"/>
      <c r="R7" s="419"/>
      <c r="S7" s="419"/>
      <c r="T7" s="419"/>
      <c r="U7" s="419"/>
      <c r="V7" s="419"/>
      <c r="W7" s="427"/>
    </row>
    <row r="8" spans="1:25" s="406" customFormat="1" ht="15.75" customHeight="1">
      <c r="A8" s="407"/>
      <c r="B8" s="407"/>
      <c r="C8" s="407"/>
      <c r="D8" s="407"/>
      <c r="E8" s="407"/>
      <c r="F8" s="407"/>
      <c r="G8" s="408"/>
      <c r="H8" s="408"/>
      <c r="I8" s="408"/>
      <c r="J8" s="739" t="s">
        <v>505</v>
      </c>
      <c r="K8" s="739"/>
      <c r="L8" s="739"/>
      <c r="M8" s="739"/>
      <c r="N8" s="739"/>
      <c r="O8" s="739"/>
      <c r="P8" s="739"/>
      <c r="Q8" s="420"/>
      <c r="R8" s="420"/>
      <c r="S8" s="420"/>
      <c r="T8" s="420"/>
      <c r="U8" s="420"/>
      <c r="V8" s="420"/>
      <c r="W8" s="428"/>
    </row>
    <row r="9" spans="1:25" ht="15">
      <c r="A9" s="84"/>
      <c r="B9" s="84"/>
      <c r="C9" s="84"/>
      <c r="D9" s="84"/>
      <c r="E9" s="84"/>
      <c r="F9" s="84"/>
      <c r="G9" s="84"/>
      <c r="H9" s="84"/>
      <c r="I9" s="84"/>
      <c r="J9" s="410" t="s">
        <v>126</v>
      </c>
      <c r="K9" s="410" t="s">
        <v>520</v>
      </c>
      <c r="L9" s="411" t="s">
        <v>521</v>
      </c>
      <c r="M9" s="455">
        <f>SUM(M11:M36)</f>
        <v>100539</v>
      </c>
      <c r="N9" s="424">
        <v>9635732.4000000004</v>
      </c>
      <c r="O9" s="423"/>
      <c r="P9" s="424">
        <f>(N9*0.05)+N9</f>
        <v>10117519.02</v>
      </c>
      <c r="Q9" s="423"/>
      <c r="R9" s="424">
        <f>(P9*0.05)+P9</f>
        <v>10623394.970999999</v>
      </c>
      <c r="S9" s="423"/>
      <c r="T9" s="424">
        <f>(R9*0.05)+R9</f>
        <v>11154564.719549999</v>
      </c>
      <c r="U9" s="423"/>
      <c r="V9" s="424">
        <f>(T9*0.05)+T9</f>
        <v>11712292.955527499</v>
      </c>
      <c r="W9" s="429"/>
    </row>
    <row r="10" spans="1:25" ht="36" hidden="1" customHeight="1">
      <c r="A10" s="84"/>
      <c r="B10" s="84"/>
      <c r="C10" s="84"/>
      <c r="D10" s="84"/>
      <c r="E10" s="84"/>
      <c r="F10" s="84"/>
      <c r="G10" s="84"/>
      <c r="H10" s="84"/>
      <c r="I10" s="84"/>
      <c r="J10" s="739" t="s">
        <v>507</v>
      </c>
      <c r="K10" s="739"/>
      <c r="L10" s="739"/>
      <c r="M10" s="739"/>
      <c r="N10" s="739"/>
      <c r="O10" s="739"/>
      <c r="P10" s="739"/>
      <c r="Q10" s="415"/>
      <c r="R10" s="415"/>
      <c r="S10" s="415"/>
      <c r="T10" s="415"/>
      <c r="U10" s="415"/>
      <c r="V10" s="415"/>
      <c r="W10" s="429" t="s">
        <v>508</v>
      </c>
    </row>
    <row r="11" spans="1:25" ht="84" customHeight="1">
      <c r="A11" s="84"/>
      <c r="B11" s="84"/>
      <c r="C11" s="84"/>
      <c r="D11" s="84"/>
      <c r="E11" s="84"/>
      <c r="F11" s="84"/>
      <c r="G11" s="84"/>
      <c r="H11" s="84"/>
      <c r="I11" s="84"/>
      <c r="J11" s="736"/>
      <c r="K11" s="432" t="s">
        <v>522</v>
      </c>
      <c r="L11" s="439" t="s">
        <v>548</v>
      </c>
      <c r="M11" s="447">
        <v>19215</v>
      </c>
      <c r="N11" s="489">
        <v>1326922.8500000001</v>
      </c>
      <c r="O11" s="451">
        <v>38430</v>
      </c>
      <c r="P11" s="458">
        <f>N11*1.05</f>
        <v>1393268.9925000002</v>
      </c>
      <c r="Q11" s="451">
        <v>57645</v>
      </c>
      <c r="R11" s="456">
        <f>P11*1.05</f>
        <v>1462932.4421250003</v>
      </c>
      <c r="S11" s="451">
        <v>360</v>
      </c>
      <c r="T11" s="457">
        <f>R11*1.05</f>
        <v>1536079.0642312504</v>
      </c>
      <c r="U11" s="451">
        <v>360</v>
      </c>
      <c r="V11" s="456">
        <f>T11*1.05</f>
        <v>1612883.0174428129</v>
      </c>
      <c r="W11" s="429" t="s">
        <v>568</v>
      </c>
      <c r="X11" s="494"/>
      <c r="Y11" s="494">
        <f>N11/3</f>
        <v>442307.6166666667</v>
      </c>
    </row>
    <row r="12" spans="1:25" ht="48" customHeight="1">
      <c r="A12" s="84"/>
      <c r="B12" s="84"/>
      <c r="C12" s="84"/>
      <c r="D12" s="84"/>
      <c r="E12" s="84"/>
      <c r="F12" s="84"/>
      <c r="G12" s="84"/>
      <c r="H12" s="84"/>
      <c r="I12" s="84"/>
      <c r="J12" s="736"/>
      <c r="K12" s="432" t="s">
        <v>523</v>
      </c>
      <c r="L12" s="439" t="s">
        <v>549</v>
      </c>
      <c r="M12" s="447">
        <v>360</v>
      </c>
      <c r="N12" s="489">
        <v>600000</v>
      </c>
      <c r="O12" s="451">
        <v>360</v>
      </c>
      <c r="P12" s="458">
        <f t="shared" ref="P12:P36" si="0">N12*1.05</f>
        <v>630000</v>
      </c>
      <c r="Q12" s="451">
        <v>360</v>
      </c>
      <c r="R12" s="456">
        <f t="shared" ref="R12:R36" si="1">P12*1.05</f>
        <v>661500</v>
      </c>
      <c r="S12" s="451">
        <v>880</v>
      </c>
      <c r="T12" s="457">
        <f t="shared" ref="T12:T36" si="2">R12*1.05</f>
        <v>694575</v>
      </c>
      <c r="U12" s="451">
        <v>880</v>
      </c>
      <c r="V12" s="456">
        <f t="shared" ref="V12:V36" si="3">T12*1.05</f>
        <v>729303.75</v>
      </c>
      <c r="W12" s="429" t="s">
        <v>568</v>
      </c>
      <c r="X12" s="494"/>
      <c r="Y12" s="494">
        <f t="shared" ref="Y12:Y36" si="4">N12/3</f>
        <v>200000</v>
      </c>
    </row>
    <row r="13" spans="1:25" ht="42" customHeight="1">
      <c r="A13" s="84"/>
      <c r="B13" s="84"/>
      <c r="C13" s="84"/>
      <c r="D13" s="84"/>
      <c r="E13" s="84"/>
      <c r="F13" s="84"/>
      <c r="G13" s="84"/>
      <c r="H13" s="84"/>
      <c r="I13" s="84"/>
      <c r="J13" s="736"/>
      <c r="K13" s="432" t="s">
        <v>524</v>
      </c>
      <c r="L13" s="439" t="s">
        <v>510</v>
      </c>
      <c r="M13" s="447">
        <v>880</v>
      </c>
      <c r="N13" s="489">
        <v>126922.85</v>
      </c>
      <c r="O13" s="451">
        <v>880</v>
      </c>
      <c r="P13" s="458">
        <f t="shared" si="0"/>
        <v>133268.99250000002</v>
      </c>
      <c r="Q13" s="451">
        <v>880</v>
      </c>
      <c r="R13" s="456">
        <f t="shared" si="1"/>
        <v>139932.44212500003</v>
      </c>
      <c r="S13" s="451">
        <v>42</v>
      </c>
      <c r="T13" s="457">
        <f t="shared" si="2"/>
        <v>146929.06423125003</v>
      </c>
      <c r="U13" s="451">
        <v>42</v>
      </c>
      <c r="V13" s="456">
        <f t="shared" si="3"/>
        <v>154275.51744281253</v>
      </c>
      <c r="W13" s="429" t="s">
        <v>568</v>
      </c>
      <c r="X13" s="494"/>
      <c r="Y13" s="494">
        <f t="shared" si="4"/>
        <v>42307.616666666669</v>
      </c>
    </row>
    <row r="14" spans="1:25" ht="49.5" customHeight="1">
      <c r="A14" s="84"/>
      <c r="B14" s="84"/>
      <c r="C14" s="84"/>
      <c r="D14" s="84"/>
      <c r="E14" s="84"/>
      <c r="F14" s="84"/>
      <c r="G14" s="84"/>
      <c r="H14" s="84"/>
      <c r="I14" s="84"/>
      <c r="J14" s="736"/>
      <c r="K14" s="431" t="s">
        <v>525</v>
      </c>
      <c r="L14" s="439" t="s">
        <v>510</v>
      </c>
      <c r="M14" s="447">
        <v>42</v>
      </c>
      <c r="N14" s="489">
        <v>100000</v>
      </c>
      <c r="O14" s="451">
        <v>42</v>
      </c>
      <c r="P14" s="458">
        <f t="shared" si="0"/>
        <v>105000</v>
      </c>
      <c r="Q14" s="451">
        <v>42</v>
      </c>
      <c r="R14" s="456">
        <f t="shared" si="1"/>
        <v>110250</v>
      </c>
      <c r="S14" s="451">
        <v>1300</v>
      </c>
      <c r="T14" s="457">
        <f t="shared" si="2"/>
        <v>115762.5</v>
      </c>
      <c r="U14" s="451">
        <v>1300</v>
      </c>
      <c r="V14" s="456">
        <f t="shared" si="3"/>
        <v>121550.625</v>
      </c>
      <c r="W14" s="429" t="s">
        <v>568</v>
      </c>
      <c r="X14" s="494"/>
      <c r="Y14" s="494">
        <f t="shared" si="4"/>
        <v>33333.333333333336</v>
      </c>
    </row>
    <row r="15" spans="1:25" ht="47.25" customHeight="1">
      <c r="A15" s="84"/>
      <c r="B15" s="84"/>
      <c r="C15" s="84"/>
      <c r="D15" s="84"/>
      <c r="E15" s="84"/>
      <c r="F15" s="84"/>
      <c r="G15" s="84"/>
      <c r="H15" s="84"/>
      <c r="I15" s="84"/>
      <c r="J15" s="736"/>
      <c r="K15" s="431" t="s">
        <v>526</v>
      </c>
      <c r="L15" s="439" t="s">
        <v>550</v>
      </c>
      <c r="M15" s="447">
        <v>1300</v>
      </c>
      <c r="N15" s="489">
        <v>151281.9</v>
      </c>
      <c r="O15" s="451">
        <v>1300</v>
      </c>
      <c r="P15" s="458">
        <f t="shared" si="0"/>
        <v>158845.995</v>
      </c>
      <c r="Q15" s="451">
        <v>1300</v>
      </c>
      <c r="R15" s="456">
        <f t="shared" si="1"/>
        <v>166788.29475</v>
      </c>
      <c r="S15" s="451">
        <v>1300</v>
      </c>
      <c r="T15" s="457">
        <f t="shared" si="2"/>
        <v>175127.70948750002</v>
      </c>
      <c r="U15" s="451">
        <v>1300</v>
      </c>
      <c r="V15" s="456">
        <f t="shared" si="3"/>
        <v>183884.09496187503</v>
      </c>
      <c r="W15" s="429" t="s">
        <v>568</v>
      </c>
      <c r="X15" s="494"/>
      <c r="Y15" s="494">
        <f t="shared" si="4"/>
        <v>50427.299999999996</v>
      </c>
    </row>
    <row r="16" spans="1:25" ht="38.25">
      <c r="A16" s="84"/>
      <c r="B16" s="84"/>
      <c r="C16" s="84"/>
      <c r="D16" s="84"/>
      <c r="E16" s="84"/>
      <c r="F16" s="84"/>
      <c r="G16" s="84"/>
      <c r="H16" s="84"/>
      <c r="I16" s="84"/>
      <c r="J16" s="736"/>
      <c r="K16" s="433" t="s">
        <v>527</v>
      </c>
      <c r="L16" s="440" t="s">
        <v>548</v>
      </c>
      <c r="M16" s="448" t="s">
        <v>556</v>
      </c>
      <c r="N16" s="490">
        <v>300000</v>
      </c>
      <c r="O16" s="452" t="s">
        <v>560</v>
      </c>
      <c r="P16" s="458">
        <f t="shared" si="0"/>
        <v>315000</v>
      </c>
      <c r="Q16" s="452" t="s">
        <v>563</v>
      </c>
      <c r="R16" s="456">
        <f t="shared" si="1"/>
        <v>330750</v>
      </c>
      <c r="S16" s="452" t="s">
        <v>565</v>
      </c>
      <c r="T16" s="457">
        <f t="shared" si="2"/>
        <v>347287.5</v>
      </c>
      <c r="U16" s="452" t="s">
        <v>566</v>
      </c>
      <c r="V16" s="456">
        <f t="shared" si="3"/>
        <v>364651.875</v>
      </c>
      <c r="W16" s="429" t="s">
        <v>568</v>
      </c>
      <c r="X16" s="494"/>
      <c r="Y16" s="494">
        <f t="shared" si="4"/>
        <v>100000</v>
      </c>
    </row>
    <row r="17" spans="1:25" ht="38.25">
      <c r="A17" s="84"/>
      <c r="B17" s="84"/>
      <c r="C17" s="84"/>
      <c r="D17" s="84"/>
      <c r="E17" s="84"/>
      <c r="F17" s="84"/>
      <c r="G17" s="84"/>
      <c r="H17" s="84"/>
      <c r="I17" s="84"/>
      <c r="J17" s="736"/>
      <c r="K17" s="433" t="s">
        <v>528</v>
      </c>
      <c r="L17" s="441" t="s">
        <v>548</v>
      </c>
      <c r="M17" s="448" t="s">
        <v>557</v>
      </c>
      <c r="N17" s="490">
        <v>280000</v>
      </c>
      <c r="O17" s="452" t="s">
        <v>561</v>
      </c>
      <c r="P17" s="458">
        <f t="shared" si="0"/>
        <v>294000</v>
      </c>
      <c r="Q17" s="452" t="s">
        <v>564</v>
      </c>
      <c r="R17" s="456">
        <f t="shared" si="1"/>
        <v>308700</v>
      </c>
      <c r="S17" s="452" t="s">
        <v>560</v>
      </c>
      <c r="T17" s="457">
        <f t="shared" si="2"/>
        <v>324135</v>
      </c>
      <c r="U17" s="454" t="s">
        <v>567</v>
      </c>
      <c r="V17" s="456">
        <f t="shared" si="3"/>
        <v>340341.75</v>
      </c>
      <c r="W17" s="429" t="s">
        <v>568</v>
      </c>
      <c r="X17" s="494"/>
      <c r="Y17" s="494">
        <f t="shared" si="4"/>
        <v>93333.333333333328</v>
      </c>
    </row>
    <row r="18" spans="1:25" ht="38.25">
      <c r="A18" s="84"/>
      <c r="B18" s="84"/>
      <c r="C18" s="84"/>
      <c r="D18" s="84"/>
      <c r="E18" s="84"/>
      <c r="F18" s="84"/>
      <c r="G18" s="84"/>
      <c r="H18" s="84"/>
      <c r="I18" s="84"/>
      <c r="J18" s="736"/>
      <c r="K18" s="433" t="s">
        <v>529</v>
      </c>
      <c r="L18" s="441" t="s">
        <v>548</v>
      </c>
      <c r="M18" s="448" t="s">
        <v>558</v>
      </c>
      <c r="N18" s="490">
        <v>130000</v>
      </c>
      <c r="O18" s="452" t="s">
        <v>562</v>
      </c>
      <c r="P18" s="458">
        <f t="shared" si="0"/>
        <v>136500</v>
      </c>
      <c r="Q18" s="452">
        <v>2025</v>
      </c>
      <c r="R18" s="456">
        <f t="shared" si="1"/>
        <v>143325</v>
      </c>
      <c r="S18" s="452">
        <v>2035</v>
      </c>
      <c r="T18" s="457">
        <f t="shared" si="2"/>
        <v>150491.25</v>
      </c>
      <c r="U18" s="452">
        <v>1385</v>
      </c>
      <c r="V18" s="456">
        <f t="shared" si="3"/>
        <v>158015.8125</v>
      </c>
      <c r="W18" s="429" t="s">
        <v>568</v>
      </c>
      <c r="X18" s="494"/>
      <c r="Y18" s="494">
        <f t="shared" si="4"/>
        <v>43333.333333333336</v>
      </c>
    </row>
    <row r="19" spans="1:25" ht="44.25" customHeight="1">
      <c r="A19" s="84"/>
      <c r="B19" s="84"/>
      <c r="C19" s="84"/>
      <c r="D19" s="84"/>
      <c r="E19" s="84"/>
      <c r="F19" s="84"/>
      <c r="G19" s="84"/>
      <c r="H19" s="84"/>
      <c r="I19" s="84"/>
      <c r="J19" s="736"/>
      <c r="K19" s="433" t="s">
        <v>530</v>
      </c>
      <c r="L19" s="441" t="s">
        <v>548</v>
      </c>
      <c r="M19" s="448" t="s">
        <v>559</v>
      </c>
      <c r="N19" s="490">
        <v>135000</v>
      </c>
      <c r="O19" s="452">
        <v>1235</v>
      </c>
      <c r="P19" s="458">
        <f t="shared" si="0"/>
        <v>141750</v>
      </c>
      <c r="Q19" s="447">
        <v>0</v>
      </c>
      <c r="R19" s="456">
        <f t="shared" si="1"/>
        <v>148837.5</v>
      </c>
      <c r="S19" s="447">
        <v>0</v>
      </c>
      <c r="T19" s="457">
        <f t="shared" si="2"/>
        <v>156279.375</v>
      </c>
      <c r="U19" s="447">
        <v>0</v>
      </c>
      <c r="V19" s="456">
        <f t="shared" si="3"/>
        <v>164093.34375</v>
      </c>
      <c r="W19" s="429" t="s">
        <v>568</v>
      </c>
      <c r="X19" s="494"/>
      <c r="Y19" s="494">
        <f t="shared" si="4"/>
        <v>45000</v>
      </c>
    </row>
    <row r="20" spans="1:25" ht="38.25">
      <c r="A20" s="84"/>
      <c r="B20" s="84"/>
      <c r="C20" s="84"/>
      <c r="D20" s="84"/>
      <c r="E20" s="84"/>
      <c r="F20" s="84"/>
      <c r="G20" s="84"/>
      <c r="H20" s="84"/>
      <c r="I20" s="84"/>
      <c r="J20" s="425"/>
      <c r="K20" s="434" t="s">
        <v>531</v>
      </c>
      <c r="L20" s="441" t="s">
        <v>551</v>
      </c>
      <c r="M20" s="447">
        <v>1356</v>
      </c>
      <c r="N20" s="490">
        <v>111350</v>
      </c>
      <c r="O20" s="447">
        <v>0</v>
      </c>
      <c r="P20" s="458">
        <f t="shared" si="0"/>
        <v>116917.5</v>
      </c>
      <c r="Q20" s="447">
        <v>0</v>
      </c>
      <c r="R20" s="456">
        <f t="shared" si="1"/>
        <v>122763.375</v>
      </c>
      <c r="S20" s="447">
        <v>0</v>
      </c>
      <c r="T20" s="457">
        <f t="shared" si="2"/>
        <v>128901.54375000001</v>
      </c>
      <c r="U20" s="447">
        <v>0</v>
      </c>
      <c r="V20" s="456">
        <f t="shared" si="3"/>
        <v>135346.6209375</v>
      </c>
      <c r="W20" s="429" t="s">
        <v>568</v>
      </c>
      <c r="X20" s="494"/>
      <c r="Y20" s="494">
        <f t="shared" si="4"/>
        <v>37116.666666666664</v>
      </c>
    </row>
    <row r="21" spans="1:25" ht="38.25">
      <c r="A21" s="84"/>
      <c r="B21" s="84"/>
      <c r="C21" s="84"/>
      <c r="D21" s="84"/>
      <c r="E21" s="84"/>
      <c r="F21" s="84"/>
      <c r="G21" s="84"/>
      <c r="H21" s="84"/>
      <c r="I21" s="84"/>
      <c r="J21" s="736"/>
      <c r="K21" s="435" t="s">
        <v>532</v>
      </c>
      <c r="L21" s="442" t="s">
        <v>509</v>
      </c>
      <c r="M21" s="447">
        <v>16</v>
      </c>
      <c r="N21" s="490">
        <v>476294.8</v>
      </c>
      <c r="O21" s="447">
        <v>16</v>
      </c>
      <c r="P21" s="458">
        <f t="shared" si="0"/>
        <v>500109.54000000004</v>
      </c>
      <c r="Q21" s="447">
        <v>16</v>
      </c>
      <c r="R21" s="456">
        <f t="shared" si="1"/>
        <v>525115.01700000011</v>
      </c>
      <c r="S21" s="447">
        <v>18</v>
      </c>
      <c r="T21" s="457">
        <f t="shared" si="2"/>
        <v>551370.76785000018</v>
      </c>
      <c r="U21" s="447">
        <v>18</v>
      </c>
      <c r="V21" s="456">
        <f t="shared" si="3"/>
        <v>578939.3062425002</v>
      </c>
      <c r="W21" s="429" t="s">
        <v>568</v>
      </c>
      <c r="X21" s="494"/>
      <c r="Y21" s="494">
        <f t="shared" si="4"/>
        <v>158764.93333333332</v>
      </c>
    </row>
    <row r="22" spans="1:25" ht="38.25">
      <c r="A22" s="84"/>
      <c r="B22" s="84"/>
      <c r="C22" s="84"/>
      <c r="D22" s="84"/>
      <c r="E22" s="84"/>
      <c r="F22" s="84"/>
      <c r="G22" s="84"/>
      <c r="H22" s="84"/>
      <c r="I22" s="84"/>
      <c r="J22" s="736"/>
      <c r="K22" s="435" t="s">
        <v>533</v>
      </c>
      <c r="L22" s="442" t="s">
        <v>509</v>
      </c>
      <c r="M22" s="447">
        <v>12</v>
      </c>
      <c r="N22" s="490">
        <v>197000</v>
      </c>
      <c r="O22" s="447">
        <v>12</v>
      </c>
      <c r="P22" s="458">
        <f t="shared" si="0"/>
        <v>206850</v>
      </c>
      <c r="Q22" s="447">
        <v>12</v>
      </c>
      <c r="R22" s="456">
        <f t="shared" si="1"/>
        <v>217192.5</v>
      </c>
      <c r="S22" s="447">
        <v>12</v>
      </c>
      <c r="T22" s="457">
        <f t="shared" si="2"/>
        <v>228052.125</v>
      </c>
      <c r="U22" s="447">
        <v>12</v>
      </c>
      <c r="V22" s="456">
        <f t="shared" si="3"/>
        <v>239454.73125000001</v>
      </c>
      <c r="W22" s="429" t="s">
        <v>568</v>
      </c>
      <c r="X22" s="494"/>
      <c r="Y22" s="494">
        <f t="shared" si="4"/>
        <v>65666.666666666672</v>
      </c>
    </row>
    <row r="23" spans="1:25" ht="51">
      <c r="A23" s="84"/>
      <c r="B23" s="84"/>
      <c r="C23" s="84"/>
      <c r="D23" s="84"/>
      <c r="E23" s="84"/>
      <c r="F23" s="84"/>
      <c r="G23" s="84"/>
      <c r="H23" s="84"/>
      <c r="I23" s="84"/>
      <c r="J23" s="736"/>
      <c r="K23" s="435" t="s">
        <v>534</v>
      </c>
      <c r="L23" s="442" t="s">
        <v>509</v>
      </c>
      <c r="M23" s="447">
        <v>5</v>
      </c>
      <c r="N23" s="490">
        <v>550000</v>
      </c>
      <c r="O23" s="447">
        <v>5</v>
      </c>
      <c r="P23" s="458">
        <f t="shared" si="0"/>
        <v>577500</v>
      </c>
      <c r="Q23" s="447">
        <v>9</v>
      </c>
      <c r="R23" s="456">
        <f t="shared" si="1"/>
        <v>606375</v>
      </c>
      <c r="S23" s="447">
        <v>13</v>
      </c>
      <c r="T23" s="457">
        <f t="shared" si="2"/>
        <v>636693.75</v>
      </c>
      <c r="U23" s="447">
        <v>12</v>
      </c>
      <c r="V23" s="456">
        <f t="shared" si="3"/>
        <v>668528.4375</v>
      </c>
      <c r="W23" s="429" t="s">
        <v>568</v>
      </c>
      <c r="X23" s="494"/>
      <c r="Y23" s="494">
        <f t="shared" si="4"/>
        <v>183333.33333333334</v>
      </c>
    </row>
    <row r="24" spans="1:25" ht="38.25">
      <c r="A24" s="84"/>
      <c r="B24" s="84"/>
      <c r="C24" s="84"/>
      <c r="D24" s="84"/>
      <c r="E24" s="84"/>
      <c r="F24" s="84"/>
      <c r="G24" s="84"/>
      <c r="H24" s="84"/>
      <c r="I24" s="84"/>
      <c r="J24" s="736"/>
      <c r="K24" s="436" t="s">
        <v>535</v>
      </c>
      <c r="L24" s="440" t="s">
        <v>506</v>
      </c>
      <c r="M24" s="448">
        <v>7</v>
      </c>
      <c r="N24" s="491">
        <v>800000</v>
      </c>
      <c r="O24" s="452">
        <v>10</v>
      </c>
      <c r="P24" s="458">
        <f t="shared" si="0"/>
        <v>840000</v>
      </c>
      <c r="Q24" s="452">
        <v>10</v>
      </c>
      <c r="R24" s="456">
        <f t="shared" si="1"/>
        <v>882000</v>
      </c>
      <c r="S24" s="452">
        <v>10</v>
      </c>
      <c r="T24" s="457">
        <f t="shared" si="2"/>
        <v>926100</v>
      </c>
      <c r="U24" s="452">
        <v>10</v>
      </c>
      <c r="V24" s="456">
        <f t="shared" si="3"/>
        <v>972405</v>
      </c>
      <c r="W24" s="429" t="s">
        <v>568</v>
      </c>
      <c r="X24" s="494"/>
      <c r="Y24" s="494">
        <f t="shared" si="4"/>
        <v>266666.66666666669</v>
      </c>
    </row>
    <row r="25" spans="1:25" ht="38.25">
      <c r="A25" s="84"/>
      <c r="B25" s="84"/>
      <c r="C25" s="84"/>
      <c r="D25" s="84"/>
      <c r="E25" s="84"/>
      <c r="F25" s="414"/>
      <c r="G25" s="84"/>
      <c r="H25" s="84"/>
      <c r="I25" s="84"/>
      <c r="J25" s="736"/>
      <c r="K25" s="436" t="s">
        <v>536</v>
      </c>
      <c r="L25" s="443" t="s">
        <v>506</v>
      </c>
      <c r="M25" s="448">
        <v>7</v>
      </c>
      <c r="N25" s="492">
        <v>90000</v>
      </c>
      <c r="O25" s="452">
        <v>6</v>
      </c>
      <c r="P25" s="458">
        <f t="shared" si="0"/>
        <v>94500</v>
      </c>
      <c r="Q25" s="452">
        <v>6</v>
      </c>
      <c r="R25" s="456">
        <f t="shared" si="1"/>
        <v>99225</v>
      </c>
      <c r="S25" s="452">
        <v>6</v>
      </c>
      <c r="T25" s="457">
        <f t="shared" si="2"/>
        <v>104186.25</v>
      </c>
      <c r="U25" s="452">
        <v>6</v>
      </c>
      <c r="V25" s="456">
        <f t="shared" si="3"/>
        <v>109395.5625</v>
      </c>
      <c r="W25" s="429" t="s">
        <v>568</v>
      </c>
      <c r="X25" s="494"/>
      <c r="Y25" s="494">
        <f t="shared" si="4"/>
        <v>30000</v>
      </c>
    </row>
    <row r="26" spans="1:25" ht="38.25">
      <c r="A26" s="84"/>
      <c r="B26" s="84"/>
      <c r="C26" s="84"/>
      <c r="D26" s="84"/>
      <c r="E26" s="84"/>
      <c r="F26" s="84"/>
      <c r="G26" s="84"/>
      <c r="H26" s="84"/>
      <c r="I26" s="84"/>
      <c r="J26" s="736"/>
      <c r="K26" s="436" t="s">
        <v>537</v>
      </c>
      <c r="L26" s="443" t="s">
        <v>506</v>
      </c>
      <c r="M26" s="448">
        <v>32</v>
      </c>
      <c r="N26" s="492">
        <v>250000</v>
      </c>
      <c r="O26" s="452">
        <v>21</v>
      </c>
      <c r="P26" s="458">
        <f t="shared" si="0"/>
        <v>262500</v>
      </c>
      <c r="Q26" s="452">
        <v>21</v>
      </c>
      <c r="R26" s="456">
        <f t="shared" si="1"/>
        <v>275625</v>
      </c>
      <c r="S26" s="452">
        <v>21</v>
      </c>
      <c r="T26" s="457">
        <f t="shared" si="2"/>
        <v>289406.25</v>
      </c>
      <c r="U26" s="452">
        <v>21</v>
      </c>
      <c r="V26" s="456">
        <f t="shared" si="3"/>
        <v>303876.5625</v>
      </c>
      <c r="W26" s="429" t="s">
        <v>568</v>
      </c>
      <c r="X26" s="494"/>
      <c r="Y26" s="494">
        <f t="shared" si="4"/>
        <v>83333.333333333328</v>
      </c>
    </row>
    <row r="27" spans="1:25" ht="38.25" customHeight="1">
      <c r="A27" s="84"/>
      <c r="B27" s="84"/>
      <c r="C27" s="84"/>
      <c r="D27" s="84"/>
      <c r="E27" s="84"/>
      <c r="F27" s="84"/>
      <c r="G27" s="84"/>
      <c r="H27" s="84"/>
      <c r="I27" s="84"/>
      <c r="J27" s="736"/>
      <c r="K27" s="437" t="s">
        <v>538</v>
      </c>
      <c r="L27" s="444" t="s">
        <v>548</v>
      </c>
      <c r="M27" s="449">
        <v>76738</v>
      </c>
      <c r="N27" s="492">
        <v>600000</v>
      </c>
      <c r="O27" s="449">
        <v>13500</v>
      </c>
      <c r="P27" s="458">
        <f t="shared" si="0"/>
        <v>630000</v>
      </c>
      <c r="Q27" s="449">
        <v>63238</v>
      </c>
      <c r="R27" s="456">
        <f t="shared" si="1"/>
        <v>661500</v>
      </c>
      <c r="S27" s="449">
        <v>0</v>
      </c>
      <c r="T27" s="457">
        <f t="shared" si="2"/>
        <v>694575</v>
      </c>
      <c r="U27" s="449">
        <v>0</v>
      </c>
      <c r="V27" s="456">
        <f t="shared" si="3"/>
        <v>729303.75</v>
      </c>
      <c r="W27" s="429" t="s">
        <v>568</v>
      </c>
      <c r="X27" s="494"/>
      <c r="Y27" s="494">
        <f t="shared" si="4"/>
        <v>200000</v>
      </c>
    </row>
    <row r="28" spans="1:25" ht="38.25">
      <c r="A28" s="84"/>
      <c r="B28" s="84"/>
      <c r="C28" s="84"/>
      <c r="D28" s="84"/>
      <c r="E28" s="84"/>
      <c r="F28" s="84"/>
      <c r="G28" s="84"/>
      <c r="H28" s="84"/>
      <c r="I28" s="84"/>
      <c r="J28" s="736"/>
      <c r="K28" s="437" t="s">
        <v>539</v>
      </c>
      <c r="L28" s="442" t="s">
        <v>548</v>
      </c>
      <c r="M28" s="449">
        <v>304</v>
      </c>
      <c r="N28" s="492">
        <v>150000</v>
      </c>
      <c r="O28" s="449">
        <v>304</v>
      </c>
      <c r="P28" s="458">
        <f t="shared" si="0"/>
        <v>157500</v>
      </c>
      <c r="Q28" s="449">
        <v>304</v>
      </c>
      <c r="R28" s="456">
        <f t="shared" si="1"/>
        <v>165375</v>
      </c>
      <c r="S28" s="449">
        <v>304</v>
      </c>
      <c r="T28" s="457">
        <f t="shared" si="2"/>
        <v>173643.75</v>
      </c>
      <c r="U28" s="449">
        <v>304</v>
      </c>
      <c r="V28" s="456">
        <f t="shared" si="3"/>
        <v>182325.9375</v>
      </c>
      <c r="W28" s="429" t="s">
        <v>568</v>
      </c>
      <c r="X28" s="494"/>
      <c r="Y28" s="494">
        <f t="shared" si="4"/>
        <v>50000</v>
      </c>
    </row>
    <row r="29" spans="1:25" ht="38.25">
      <c r="A29" s="84"/>
      <c r="B29" s="84"/>
      <c r="C29" s="84"/>
      <c r="D29" s="84"/>
      <c r="E29" s="84"/>
      <c r="F29" s="84"/>
      <c r="G29" s="84"/>
      <c r="H29" s="84"/>
      <c r="I29" s="84"/>
      <c r="J29" s="736"/>
      <c r="K29" s="437" t="s">
        <v>540</v>
      </c>
      <c r="L29" s="442" t="s">
        <v>548</v>
      </c>
      <c r="M29" s="449">
        <v>50</v>
      </c>
      <c r="N29" s="493">
        <v>450000</v>
      </c>
      <c r="O29" s="449">
        <v>50</v>
      </c>
      <c r="P29" s="458">
        <f t="shared" si="0"/>
        <v>472500</v>
      </c>
      <c r="Q29" s="449">
        <v>50</v>
      </c>
      <c r="R29" s="456">
        <f t="shared" si="1"/>
        <v>496125</v>
      </c>
      <c r="S29" s="449">
        <v>50</v>
      </c>
      <c r="T29" s="457">
        <f t="shared" si="2"/>
        <v>520931.25</v>
      </c>
      <c r="U29" s="449">
        <v>50</v>
      </c>
      <c r="V29" s="456">
        <f t="shared" si="3"/>
        <v>546977.8125</v>
      </c>
      <c r="W29" s="429" t="s">
        <v>568</v>
      </c>
      <c r="X29" s="494"/>
      <c r="Y29" s="494">
        <f t="shared" si="4"/>
        <v>150000</v>
      </c>
    </row>
    <row r="30" spans="1:25" ht="51">
      <c r="A30" s="84"/>
      <c r="B30" s="84"/>
      <c r="C30" s="84"/>
      <c r="D30" s="84"/>
      <c r="E30" s="84"/>
      <c r="F30" s="84"/>
      <c r="G30" s="84"/>
      <c r="H30" s="84"/>
      <c r="I30" s="84"/>
      <c r="J30" s="425"/>
      <c r="K30" s="437" t="s">
        <v>541</v>
      </c>
      <c r="L30" s="442" t="s">
        <v>552</v>
      </c>
      <c r="M30" s="449">
        <v>20</v>
      </c>
      <c r="N30" s="492">
        <v>1500000</v>
      </c>
      <c r="O30" s="449">
        <v>20</v>
      </c>
      <c r="P30" s="458">
        <f t="shared" si="0"/>
        <v>1575000</v>
      </c>
      <c r="Q30" s="449">
        <v>20</v>
      </c>
      <c r="R30" s="456">
        <f t="shared" si="1"/>
        <v>1653750</v>
      </c>
      <c r="S30" s="449">
        <v>20</v>
      </c>
      <c r="T30" s="457">
        <f t="shared" si="2"/>
        <v>1736437.5</v>
      </c>
      <c r="U30" s="449">
        <v>20</v>
      </c>
      <c r="V30" s="456">
        <f t="shared" si="3"/>
        <v>1823259.375</v>
      </c>
      <c r="W30" s="429" t="s">
        <v>568</v>
      </c>
      <c r="X30" s="494"/>
      <c r="Y30" s="494">
        <f t="shared" si="4"/>
        <v>500000</v>
      </c>
    </row>
    <row r="31" spans="1:25" ht="51">
      <c r="A31" s="84"/>
      <c r="B31" s="84"/>
      <c r="C31" s="84"/>
      <c r="D31" s="84"/>
      <c r="E31" s="84"/>
      <c r="F31" s="84"/>
      <c r="G31" s="84"/>
      <c r="H31" s="84"/>
      <c r="I31" s="84"/>
      <c r="J31" s="409"/>
      <c r="K31" s="438" t="s">
        <v>542</v>
      </c>
      <c r="L31" s="442" t="s">
        <v>553</v>
      </c>
      <c r="M31" s="447">
        <v>174</v>
      </c>
      <c r="N31" s="492">
        <v>88400</v>
      </c>
      <c r="O31" s="453">
        <v>184</v>
      </c>
      <c r="P31" s="458">
        <f t="shared" si="0"/>
        <v>92820</v>
      </c>
      <c r="Q31" s="453">
        <v>194</v>
      </c>
      <c r="R31" s="456">
        <f t="shared" si="1"/>
        <v>97461</v>
      </c>
      <c r="S31" s="447">
        <v>204</v>
      </c>
      <c r="T31" s="457">
        <f t="shared" si="2"/>
        <v>102334.05</v>
      </c>
      <c r="U31" s="447">
        <v>214</v>
      </c>
      <c r="V31" s="456">
        <f t="shared" si="3"/>
        <v>107450.7525</v>
      </c>
      <c r="W31" s="429" t="s">
        <v>568</v>
      </c>
      <c r="X31" s="494"/>
      <c r="Y31" s="494">
        <f t="shared" si="4"/>
        <v>29466.666666666668</v>
      </c>
    </row>
    <row r="32" spans="1:25" ht="38.25">
      <c r="A32" s="84"/>
      <c r="B32" s="84"/>
      <c r="C32" s="84"/>
      <c r="D32" s="84"/>
      <c r="E32" s="84"/>
      <c r="F32" s="84"/>
      <c r="G32" s="84"/>
      <c r="H32" s="84"/>
      <c r="I32" s="84"/>
      <c r="J32" s="409"/>
      <c r="K32" s="438" t="s">
        <v>543</v>
      </c>
      <c r="L32" s="442" t="s">
        <v>554</v>
      </c>
      <c r="M32" s="447">
        <v>12</v>
      </c>
      <c r="N32" s="492">
        <v>114000</v>
      </c>
      <c r="O32" s="447">
        <v>12</v>
      </c>
      <c r="P32" s="458">
        <f t="shared" si="0"/>
        <v>119700</v>
      </c>
      <c r="Q32" s="447">
        <v>12</v>
      </c>
      <c r="R32" s="456">
        <f t="shared" si="1"/>
        <v>125685</v>
      </c>
      <c r="S32" s="447">
        <v>12</v>
      </c>
      <c r="T32" s="457">
        <f t="shared" si="2"/>
        <v>131969.25</v>
      </c>
      <c r="U32" s="447">
        <v>12</v>
      </c>
      <c r="V32" s="456">
        <f t="shared" si="3"/>
        <v>138567.71249999999</v>
      </c>
      <c r="W32" s="429" t="s">
        <v>568</v>
      </c>
      <c r="X32" s="494"/>
      <c r="Y32" s="494">
        <f t="shared" si="4"/>
        <v>38000</v>
      </c>
    </row>
    <row r="33" spans="1:25" ht="39.75" customHeight="1">
      <c r="A33" s="84"/>
      <c r="B33" s="84"/>
      <c r="C33" s="84"/>
      <c r="D33" s="84"/>
      <c r="E33" s="84"/>
      <c r="F33" s="84"/>
      <c r="G33" s="84"/>
      <c r="H33" s="84"/>
      <c r="I33" s="84"/>
      <c r="J33" s="409"/>
      <c r="K33" s="438" t="s">
        <v>544</v>
      </c>
      <c r="L33" s="442" t="s">
        <v>555</v>
      </c>
      <c r="M33" s="447">
        <v>6</v>
      </c>
      <c r="N33" s="492">
        <v>68000</v>
      </c>
      <c r="O33" s="447">
        <v>6</v>
      </c>
      <c r="P33" s="458">
        <f t="shared" si="0"/>
        <v>71400</v>
      </c>
      <c r="Q33" s="447">
        <v>6</v>
      </c>
      <c r="R33" s="456">
        <f t="shared" si="1"/>
        <v>74970</v>
      </c>
      <c r="S33" s="447">
        <v>6</v>
      </c>
      <c r="T33" s="457">
        <f t="shared" si="2"/>
        <v>78718.5</v>
      </c>
      <c r="U33" s="447">
        <v>6</v>
      </c>
      <c r="V33" s="456">
        <f t="shared" si="3"/>
        <v>82654.425000000003</v>
      </c>
      <c r="W33" s="429" t="s">
        <v>568</v>
      </c>
      <c r="X33" s="494"/>
      <c r="Y33" s="494">
        <f t="shared" si="4"/>
        <v>22666.666666666668</v>
      </c>
    </row>
    <row r="34" spans="1:25" ht="38.25">
      <c r="A34" s="84"/>
      <c r="B34" s="84"/>
      <c r="C34" s="84"/>
      <c r="D34" s="84"/>
      <c r="E34" s="84"/>
      <c r="F34" s="84"/>
      <c r="G34" s="84"/>
      <c r="H34" s="84"/>
      <c r="I34" s="84"/>
      <c r="J34" s="409"/>
      <c r="K34" s="438" t="s">
        <v>545</v>
      </c>
      <c r="L34" s="442" t="s">
        <v>554</v>
      </c>
      <c r="M34" s="450">
        <v>1</v>
      </c>
      <c r="N34" s="492">
        <v>76000</v>
      </c>
      <c r="O34" s="447">
        <v>1</v>
      </c>
      <c r="P34" s="458">
        <f t="shared" si="0"/>
        <v>79800</v>
      </c>
      <c r="Q34" s="447">
        <v>1</v>
      </c>
      <c r="R34" s="456">
        <f t="shared" si="1"/>
        <v>83790</v>
      </c>
      <c r="S34" s="447">
        <v>1</v>
      </c>
      <c r="T34" s="457">
        <f t="shared" si="2"/>
        <v>87979.5</v>
      </c>
      <c r="U34" s="447">
        <v>1</v>
      </c>
      <c r="V34" s="456">
        <f t="shared" si="3"/>
        <v>92378.475000000006</v>
      </c>
      <c r="W34" s="429" t="s">
        <v>568</v>
      </c>
      <c r="X34" s="494"/>
      <c r="Y34" s="494">
        <f t="shared" si="4"/>
        <v>25333.333333333332</v>
      </c>
    </row>
    <row r="35" spans="1:25" ht="38.25">
      <c r="A35" s="84"/>
      <c r="B35" s="84"/>
      <c r="C35" s="84"/>
      <c r="D35" s="84"/>
      <c r="E35" s="84"/>
      <c r="F35" s="84"/>
      <c r="G35" s="84"/>
      <c r="H35" s="84"/>
      <c r="I35" s="84"/>
      <c r="J35" s="736"/>
      <c r="K35" s="438" t="s">
        <v>546</v>
      </c>
      <c r="L35" s="445" t="s">
        <v>510</v>
      </c>
      <c r="M35" s="450">
        <v>1</v>
      </c>
      <c r="N35" s="492">
        <v>836000</v>
      </c>
      <c r="O35" s="447">
        <v>1</v>
      </c>
      <c r="P35" s="458">
        <f t="shared" si="0"/>
        <v>877800</v>
      </c>
      <c r="Q35" s="447">
        <v>6</v>
      </c>
      <c r="R35" s="456">
        <f t="shared" si="1"/>
        <v>921690</v>
      </c>
      <c r="S35" s="447">
        <v>6</v>
      </c>
      <c r="T35" s="457">
        <f t="shared" si="2"/>
        <v>967774.5</v>
      </c>
      <c r="U35" s="447">
        <v>6</v>
      </c>
      <c r="V35" s="456">
        <f t="shared" si="3"/>
        <v>1016163.2250000001</v>
      </c>
      <c r="W35" s="429" t="s">
        <v>568</v>
      </c>
      <c r="X35" s="494"/>
      <c r="Y35" s="494">
        <f t="shared" si="4"/>
        <v>278666.66666666669</v>
      </c>
    </row>
    <row r="36" spans="1:25" ht="38.25">
      <c r="A36" s="84"/>
      <c r="B36" s="84"/>
      <c r="C36" s="84"/>
      <c r="D36" s="84"/>
      <c r="E36" s="84"/>
      <c r="F36" s="84"/>
      <c r="G36" s="84"/>
      <c r="H36" s="84"/>
      <c r="I36" s="84"/>
      <c r="J36" s="736"/>
      <c r="K36" s="438" t="s">
        <v>547</v>
      </c>
      <c r="L36" s="445" t="s">
        <v>510</v>
      </c>
      <c r="M36" s="450">
        <v>1</v>
      </c>
      <c r="N36" s="492">
        <v>128560</v>
      </c>
      <c r="O36" s="447">
        <v>1</v>
      </c>
      <c r="P36" s="458">
        <f t="shared" si="0"/>
        <v>134988</v>
      </c>
      <c r="Q36" s="447">
        <v>1</v>
      </c>
      <c r="R36" s="456">
        <f t="shared" si="1"/>
        <v>141737.4</v>
      </c>
      <c r="S36" s="447">
        <v>1</v>
      </c>
      <c r="T36" s="457">
        <f t="shared" si="2"/>
        <v>148824.26999999999</v>
      </c>
      <c r="U36" s="447">
        <v>1</v>
      </c>
      <c r="V36" s="456">
        <f t="shared" si="3"/>
        <v>156265.4835</v>
      </c>
      <c r="W36" s="429" t="s">
        <v>568</v>
      </c>
      <c r="X36" s="494"/>
      <c r="Y36" s="494">
        <f t="shared" si="4"/>
        <v>42853.333333333336</v>
      </c>
    </row>
    <row r="37" spans="1:25" ht="15" customHeight="1">
      <c r="A37" s="412"/>
      <c r="B37" s="412"/>
      <c r="C37" s="412"/>
      <c r="D37" s="412"/>
      <c r="E37" s="421"/>
      <c r="F37" s="412"/>
      <c r="G37" s="412"/>
      <c r="H37" s="412"/>
      <c r="I37" s="412"/>
      <c r="J37" s="740" t="s">
        <v>79</v>
      </c>
      <c r="K37" s="740"/>
      <c r="L37" s="740"/>
      <c r="M37" s="740"/>
      <c r="N37" s="422">
        <f>SUM(N11:N36)</f>
        <v>9635732.4000000004</v>
      </c>
      <c r="O37" s="421"/>
      <c r="P37" s="422">
        <f>SUM(P11:P36)</f>
        <v>10117519.02</v>
      </c>
      <c r="Q37" s="412"/>
      <c r="R37" s="422">
        <f>SUM(R11:R36)</f>
        <v>10623394.971000001</v>
      </c>
      <c r="S37" s="421"/>
      <c r="T37" s="422">
        <f>SUM(T11:T36)</f>
        <v>11154564.719550002</v>
      </c>
      <c r="U37" s="412"/>
      <c r="V37" s="422">
        <f>SUM(V11:V36)</f>
        <v>11712292.955527501</v>
      </c>
      <c r="W37" s="429"/>
      <c r="X37" s="494"/>
      <c r="Y37" s="494">
        <f>SUM(Y11:Y36)</f>
        <v>3211910.8000000003</v>
      </c>
    </row>
    <row r="38" spans="1:25">
      <c r="A38" s="10"/>
      <c r="B38" s="10"/>
      <c r="C38" s="10"/>
      <c r="D38" s="10"/>
      <c r="E38" s="10"/>
      <c r="F38" s="10"/>
      <c r="G38" s="10"/>
      <c r="H38" s="10"/>
      <c r="I38" s="10"/>
    </row>
    <row r="39" spans="1:25">
      <c r="A39" s="10"/>
      <c r="B39" s="10"/>
      <c r="C39" s="10"/>
      <c r="D39" s="10"/>
      <c r="E39" s="10"/>
      <c r="F39" s="10"/>
      <c r="G39" s="10"/>
      <c r="H39" s="10"/>
      <c r="I39" s="10"/>
    </row>
    <row r="40" spans="1:25">
      <c r="A40" s="10"/>
      <c r="B40" s="10"/>
      <c r="C40" s="10"/>
      <c r="D40" s="10"/>
      <c r="E40" s="10"/>
      <c r="F40" s="10"/>
      <c r="G40" s="10"/>
      <c r="H40" s="10"/>
      <c r="I40" s="10"/>
    </row>
  </sheetData>
  <mergeCells count="26">
    <mergeCell ref="J35:J36"/>
    <mergeCell ref="W3:W5"/>
    <mergeCell ref="J10:P10"/>
    <mergeCell ref="J37:M37"/>
    <mergeCell ref="J3:K5"/>
    <mergeCell ref="J11:J13"/>
    <mergeCell ref="J24:J29"/>
    <mergeCell ref="J6:P6"/>
    <mergeCell ref="J7:P7"/>
    <mergeCell ref="J8:P8"/>
    <mergeCell ref="J21:J23"/>
    <mergeCell ref="A1:U1"/>
    <mergeCell ref="J14:J15"/>
    <mergeCell ref="J16:J17"/>
    <mergeCell ref="J18:J19"/>
    <mergeCell ref="A3:E4"/>
    <mergeCell ref="F3:I3"/>
    <mergeCell ref="F4:F5"/>
    <mergeCell ref="G4:I4"/>
    <mergeCell ref="L3:L5"/>
    <mergeCell ref="M3:V3"/>
    <mergeCell ref="M4:N4"/>
    <mergeCell ref="S4:T4"/>
    <mergeCell ref="U4:V4"/>
    <mergeCell ref="O4:P4"/>
    <mergeCell ref="Q4:R4"/>
  </mergeCells>
  <pageMargins left="0.19685039370078741" right="0.19685039370078741" top="0.74803149606299213" bottom="0.74803149606299213" header="0.31496062992125984" footer="0.31496062992125984"/>
  <pageSetup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Carátula</vt:lpstr>
      <vt:lpstr>Contenidos PEI-POM-POA</vt:lpstr>
      <vt:lpstr>Introducción</vt:lpstr>
      <vt:lpstr>SPPD-03 Alineación-Vinculacion</vt:lpstr>
      <vt:lpstr>SPPD-04  Ident. Prior. de Prob.</vt:lpstr>
      <vt:lpstr>SPPD-05 Población</vt:lpstr>
      <vt:lpstr>Lista a seleccionar</vt:lpstr>
      <vt:lpstr>SPPD-8 Ficha Indicador</vt:lpstr>
      <vt:lpstr>SPPD-12 POM</vt:lpstr>
      <vt:lpstr>SPPD-13 Ficha Seguimiento POM</vt:lpstr>
      <vt:lpstr>SPPD-14 POA</vt:lpstr>
      <vt:lpstr>SPPD-15PROG. MENS PROD.SUBP ACC</vt:lpstr>
      <vt:lpstr>SPPD-16 Ficha Seguimiento POA </vt:lpstr>
      <vt:lpstr>Anexo-2 Clasif.Tematicos</vt:lpstr>
      <vt:lpstr>'Anexo-2 Clasif.Tematicos'!Área_de_impresión</vt:lpstr>
      <vt:lpstr>'SPPD-13 Ficha Seguimiento POM'!Área_de_impresión</vt:lpstr>
      <vt:lpstr>'SPPD-15PROG. MENS PROD.SUBP ACC'!Área_de_impresión</vt:lpstr>
      <vt:lpstr>'SPPD-16 Ficha Seguimiento POA '!Área_de_impresión</vt:lpstr>
      <vt:lpstr>'SPPD-8 Ficha Indicador'!Área_de_impresión</vt:lpstr>
      <vt:lpstr>'SPPD-04  Ident. Prior. de Prob.'!OLE_LINK5</vt:lpstr>
      <vt:lpstr>'Anexo-2 Clasif.Tematicos'!Títulos_a_imprimir</vt:lpstr>
      <vt:lpstr>'SPPD-04  Ident. Prior. de Prob.'!Títulos_a_imprimir</vt:lpstr>
      <vt:lpstr>'SPPD-15PROG. MENS PROD.SUBP ACC'!Títulos_a_imprimir</vt:lpstr>
    </vt:vector>
  </TitlesOfParts>
  <Company>SEGEPLAN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y Edvan</dc:creator>
  <cp:lastModifiedBy>DAVID GOMEZ</cp:lastModifiedBy>
  <cp:lastPrinted>2019-01-24T22:55:49Z</cp:lastPrinted>
  <dcterms:created xsi:type="dcterms:W3CDTF">2009-04-07T15:58:13Z</dcterms:created>
  <dcterms:modified xsi:type="dcterms:W3CDTF">2020-04-20T22:26:00Z</dcterms:modified>
</cp:coreProperties>
</file>